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5.2.2.245\finansija\1a- ODLUKE O BUDŽETU I ZR\2023\1.REBALANS 2023\6. Pregled broja zaposlenih\"/>
    </mc:Choice>
  </mc:AlternateContent>
  <workbookProtection workbookPassword="F25C" lockStructure="1"/>
  <bookViews>
    <workbookView xWindow="0" yWindow="0" windowWidth="28800" windowHeight="118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занимања'!$A$1:$AD$58</definedName>
    <definedName name="_xlnm.Print_Area" localSheetId="6">'Т7- квартал'!$A$1:$W$34</definedName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51" i="1"/>
  <c r="U40" i="1"/>
  <c r="S40" i="1"/>
  <c r="Y36" i="1" l="1"/>
  <c r="AA25" i="1" l="1"/>
  <c r="X10" i="1" l="1"/>
  <c r="V10" i="1"/>
  <c r="V35" i="1"/>
  <c r="U47" i="1"/>
  <c r="Z47" i="1" s="1"/>
  <c r="AA47" i="1" s="1"/>
  <c r="AB47" i="1" s="1"/>
  <c r="S47" i="1"/>
  <c r="S37" i="1"/>
  <c r="U37" i="1" s="1"/>
  <c r="S38" i="1"/>
  <c r="U38" i="1" s="1"/>
  <c r="S39" i="1"/>
  <c r="U39" i="1" s="1"/>
  <c r="S41" i="1"/>
  <c r="U41" i="1" s="1"/>
  <c r="S31" i="1"/>
  <c r="U31" i="1" s="1"/>
  <c r="W31" i="1" s="1"/>
  <c r="S27" i="1"/>
  <c r="U27" i="1" s="1"/>
  <c r="S25" i="1"/>
  <c r="U25" i="1" s="1"/>
  <c r="W25" i="1" s="1"/>
  <c r="AB25" i="1" s="1"/>
  <c r="S22" i="1"/>
  <c r="U22" i="1" s="1"/>
  <c r="V51" i="1" l="1"/>
  <c r="W47" i="1"/>
  <c r="W22" i="1"/>
  <c r="Z22" i="1"/>
  <c r="AA22" i="1" s="1"/>
  <c r="Z41" i="1"/>
  <c r="AA41" i="1" s="1"/>
  <c r="W41" i="1"/>
  <c r="Z39" i="1"/>
  <c r="AA39" i="1" s="1"/>
  <c r="W39" i="1"/>
  <c r="Z38" i="1"/>
  <c r="AA38" i="1" s="1"/>
  <c r="W38" i="1"/>
  <c r="Z37" i="1"/>
  <c r="AA37" i="1" s="1"/>
  <c r="W37" i="1"/>
  <c r="Z31" i="1"/>
  <c r="AA31" i="1" s="1"/>
  <c r="AB31" i="1" s="1"/>
  <c r="Z27" i="1"/>
  <c r="AA27" i="1" s="1"/>
  <c r="W27" i="1"/>
  <c r="S16" i="1"/>
  <c r="U16" i="1" s="1"/>
  <c r="S17" i="1"/>
  <c r="U17" i="1" s="1"/>
  <c r="S18" i="1"/>
  <c r="U18" i="1" s="1"/>
  <c r="S19" i="1"/>
  <c r="U19" i="1" s="1"/>
  <c r="S20" i="1"/>
  <c r="U20" i="1" s="1"/>
  <c r="Z20" i="1" s="1"/>
  <c r="AA20" i="1" s="1"/>
  <c r="S21" i="1"/>
  <c r="U21" i="1" s="1"/>
  <c r="U13" i="1"/>
  <c r="W13" i="1" s="1"/>
  <c r="U14" i="1"/>
  <c r="Z14" i="1" s="1"/>
  <c r="AA14" i="1" s="1"/>
  <c r="U12" i="1"/>
  <c r="S12" i="1"/>
  <c r="S14" i="1"/>
  <c r="S13" i="1"/>
  <c r="S11" i="1"/>
  <c r="L8" i="16"/>
  <c r="Z21" i="1" l="1"/>
  <c r="AA21" i="1" s="1"/>
  <c r="W21" i="1"/>
  <c r="AB22" i="1"/>
  <c r="Z12" i="1"/>
  <c r="AA12" i="1" s="1"/>
  <c r="AB12" i="1" s="1"/>
  <c r="W12" i="1"/>
  <c r="AB41" i="1"/>
  <c r="AB38" i="1"/>
  <c r="AB37" i="1"/>
  <c r="AB39" i="1"/>
  <c r="AB27" i="1"/>
  <c r="W14" i="1"/>
  <c r="AB14" i="1" s="1"/>
  <c r="Z17" i="1"/>
  <c r="AA17" i="1" s="1"/>
  <c r="W17" i="1"/>
  <c r="W20" i="1"/>
  <c r="AB20" i="1" s="1"/>
  <c r="Z16" i="1"/>
  <c r="AA16" i="1" s="1"/>
  <c r="W16" i="1"/>
  <c r="AA19" i="1"/>
  <c r="W19" i="1"/>
  <c r="W18" i="1"/>
  <c r="Z18" i="1"/>
  <c r="AA18" i="1" s="1"/>
  <c r="Z13" i="1"/>
  <c r="AA13" i="1" s="1"/>
  <c r="AB13" i="1" s="1"/>
  <c r="I40" i="16"/>
  <c r="I15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AB18" i="1" l="1"/>
  <c r="AB19" i="1"/>
  <c r="AB17" i="1"/>
  <c r="AB16" i="1"/>
  <c r="AB21" i="1"/>
  <c r="I50" i="16"/>
  <c r="L50" i="16" s="1"/>
  <c r="L15" i="16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51" i="1" l="1"/>
  <c r="S42" i="1"/>
  <c r="S43" i="1"/>
  <c r="S44" i="1"/>
  <c r="S45" i="1"/>
  <c r="S46" i="1"/>
  <c r="S48" i="1"/>
  <c r="S49" i="1"/>
  <c r="S50" i="1"/>
  <c r="S36" i="1"/>
  <c r="S15" i="1"/>
  <c r="S23" i="1"/>
  <c r="S24" i="1"/>
  <c r="S26" i="1"/>
  <c r="S28" i="1"/>
  <c r="S29" i="1"/>
  <c r="S30" i="1"/>
  <c r="S32" i="1"/>
  <c r="S33" i="1"/>
  <c r="S34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Q49" i="7" s="1"/>
  <c r="M50" i="7"/>
  <c r="L50" i="7"/>
  <c r="L48" i="7" s="1"/>
  <c r="M49" i="7"/>
  <c r="G50" i="7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F47" i="7"/>
  <c r="G46" i="7"/>
  <c r="H46" i="7" s="1"/>
  <c r="S44" i="7"/>
  <c r="R44" i="7"/>
  <c r="R42" i="7" s="1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F38" i="7" s="1"/>
  <c r="G39" i="7"/>
  <c r="S37" i="7"/>
  <c r="R37" i="7"/>
  <c r="R35" i="7" s="1"/>
  <c r="S36" i="7"/>
  <c r="T36" i="7" s="1"/>
  <c r="P37" i="7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Q33" i="7" s="1"/>
  <c r="M34" i="7"/>
  <c r="L34" i="7"/>
  <c r="M33" i="7"/>
  <c r="N33" i="7" s="1"/>
  <c r="G34" i="7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P29" i="7" s="1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Q27" i="7" s="1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Q24" i="7" s="1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Q21" i="7" s="1"/>
  <c r="M22" i="7"/>
  <c r="L22" i="7"/>
  <c r="L20" i="7" s="1"/>
  <c r="M21" i="7"/>
  <c r="G22" i="7"/>
  <c r="F22" i="7"/>
  <c r="G21" i="7"/>
  <c r="H21" i="7" s="1"/>
  <c r="S19" i="7"/>
  <c r="R19" i="7"/>
  <c r="R17" i="7" s="1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R13" i="7" s="1"/>
  <c r="S14" i="7"/>
  <c r="P15" i="7"/>
  <c r="O15" i="7"/>
  <c r="P14" i="7"/>
  <c r="Q14" i="7" s="1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5" i="7"/>
  <c r="C25" i="7"/>
  <c r="D24" i="7"/>
  <c r="D22" i="7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S51" i="7"/>
  <c r="R51" i="7"/>
  <c r="P51" i="7"/>
  <c r="O51" i="7"/>
  <c r="M51" i="7"/>
  <c r="L51" i="7"/>
  <c r="I51" i="7"/>
  <c r="G51" i="7"/>
  <c r="F51" i="7"/>
  <c r="D51" i="7"/>
  <c r="C51" i="7"/>
  <c r="F48" i="7"/>
  <c r="Q46" i="7"/>
  <c r="F45" i="7"/>
  <c r="L42" i="7"/>
  <c r="E40" i="7"/>
  <c r="C38" i="7"/>
  <c r="E36" i="7"/>
  <c r="O35" i="7"/>
  <c r="F35" i="7"/>
  <c r="T33" i="7"/>
  <c r="R32" i="7"/>
  <c r="O32" i="7"/>
  <c r="M32" i="7"/>
  <c r="F32" i="7"/>
  <c r="Q30" i="7"/>
  <c r="M29" i="7"/>
  <c r="F26" i="7"/>
  <c r="C26" i="7"/>
  <c r="E24" i="7"/>
  <c r="M23" i="7"/>
  <c r="F23" i="7"/>
  <c r="T21" i="7"/>
  <c r="E21" i="7"/>
  <c r="F20" i="7"/>
  <c r="T18" i="7"/>
  <c r="O17" i="7"/>
  <c r="F17" i="7"/>
  <c r="F13" i="7"/>
  <c r="T11" i="7"/>
  <c r="H31" i="7" l="1"/>
  <c r="H34" i="7"/>
  <c r="H44" i="7"/>
  <c r="H47" i="7"/>
  <c r="N47" i="7"/>
  <c r="H50" i="7"/>
  <c r="D23" i="7"/>
  <c r="S29" i="7"/>
  <c r="S38" i="7"/>
  <c r="S42" i="7"/>
  <c r="S45" i="7"/>
  <c r="T19" i="7"/>
  <c r="T15" i="7"/>
  <c r="E51" i="7"/>
  <c r="E22" i="7"/>
  <c r="D26" i="7"/>
  <c r="E47" i="7"/>
  <c r="M55" i="7"/>
  <c r="N55" i="7" s="1"/>
  <c r="Q37" i="7"/>
  <c r="P45" i="7"/>
  <c r="P38" i="7"/>
  <c r="D48" i="7"/>
  <c r="H37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O41" i="7" s="1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T44" i="7"/>
  <c r="BT42" i="7" s="1"/>
  <c r="BS44" i="7"/>
  <c r="BP44" i="7"/>
  <c r="CG43" i="7"/>
  <c r="CE43" i="7"/>
  <c r="CE42" i="7" s="1"/>
  <c r="CB43" i="7"/>
  <c r="CB42" i="7" s="1"/>
  <c r="BY43" i="7"/>
  <c r="BY42" i="7" s="1"/>
  <c r="BU43" i="7"/>
  <c r="BV43" i="7" s="1"/>
  <c r="G42" i="16" s="1"/>
  <c r="BS43" i="7"/>
  <c r="BP43" i="7"/>
  <c r="CD42" i="7"/>
  <c r="CC42" i="7"/>
  <c r="CA42" i="7"/>
  <c r="BZ42" i="7"/>
  <c r="BX42" i="7"/>
  <c r="BW42" i="7"/>
  <c r="BR42" i="7"/>
  <c r="BQ42" i="7"/>
  <c r="BO42" i="7"/>
  <c r="BN42" i="7"/>
  <c r="CG40" i="7"/>
  <c r="CF40" i="7"/>
  <c r="CF38" i="7" s="1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D38" i="7"/>
  <c r="CC38" i="7"/>
  <c r="CA38" i="7"/>
  <c r="BZ38" i="7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CE20" i="7" l="1"/>
  <c r="CB38" i="7"/>
  <c r="AU23" i="7"/>
  <c r="E32" i="7"/>
  <c r="BQ16" i="7"/>
  <c r="BP17" i="7"/>
  <c r="BS20" i="7"/>
  <c r="AO17" i="7"/>
  <c r="AO20" i="7"/>
  <c r="AO26" i="7"/>
  <c r="AO32" i="7"/>
  <c r="AO45" i="7"/>
  <c r="AO51" i="7"/>
  <c r="CH22" i="7"/>
  <c r="Q21" i="16" s="1"/>
  <c r="BP23" i="7"/>
  <c r="BV34" i="7"/>
  <c r="G33" i="16" s="1"/>
  <c r="G31" i="16" s="1"/>
  <c r="BP42" i="7"/>
  <c r="BS45" i="7"/>
  <c r="AX45" i="7"/>
  <c r="BU38" i="7"/>
  <c r="BV38" i="7" s="1"/>
  <c r="BU42" i="7"/>
  <c r="BP20" i="7"/>
  <c r="AX17" i="7"/>
  <c r="BD38" i="7"/>
  <c r="BJ9" i="7"/>
  <c r="BG32" i="7"/>
  <c r="BG48" i="7"/>
  <c r="AZ51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16" i="7" s="1"/>
  <c r="E48" i="7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W27" i="7" s="1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BY51" i="7"/>
  <c r="CE51" i="7"/>
  <c r="V10" i="7"/>
  <c r="W10" i="7" s="1"/>
  <c r="V12" i="7"/>
  <c r="V14" i="7"/>
  <c r="W14" i="7" s="1"/>
  <c r="U15" i="7"/>
  <c r="U13" i="7" s="1"/>
  <c r="V24" i="7"/>
  <c r="W24" i="7" s="1"/>
  <c r="V36" i="7"/>
  <c r="W36" i="7" s="1"/>
  <c r="V47" i="7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N16" i="7"/>
  <c r="M41" i="7"/>
  <c r="M54" i="7" s="1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CB41" i="7" s="1"/>
  <c r="BS48" i="7"/>
  <c r="BP51" i="7"/>
  <c r="U12" i="7"/>
  <c r="U9" i="7" s="1"/>
  <c r="V15" i="7"/>
  <c r="V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F52" i="7" s="1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D42" i="7"/>
  <c r="AF27" i="7"/>
  <c r="C26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F14" i="7" l="1"/>
  <c r="C13" i="16" s="1"/>
  <c r="AF39" i="7"/>
  <c r="C38" i="16" s="1"/>
  <c r="AE23" i="7"/>
  <c r="AF34" i="7"/>
  <c r="C33" i="16" s="1"/>
  <c r="AF47" i="7"/>
  <c r="C46" i="16" s="1"/>
  <c r="V35" i="7"/>
  <c r="W13" i="7"/>
  <c r="AE51" i="7"/>
  <c r="AX16" i="7"/>
  <c r="BG16" i="7"/>
  <c r="BP41" i="7"/>
  <c r="V26" i="7"/>
  <c r="BO54" i="7"/>
  <c r="AO16" i="7"/>
  <c r="BU16" i="7"/>
  <c r="AI45" i="7"/>
  <c r="AV54" i="7"/>
  <c r="AZ41" i="7"/>
  <c r="CH35" i="7"/>
  <c r="CF41" i="7"/>
  <c r="BW54" i="7"/>
  <c r="CB16" i="7"/>
  <c r="AE38" i="7"/>
  <c r="BB54" i="7"/>
  <c r="U26" i="7"/>
  <c r="U16" i="7" s="1"/>
  <c r="V45" i="7"/>
  <c r="AO41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BP54" i="7" s="1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CH9" i="7"/>
  <c r="CG41" i="7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BV16" i="7" l="1"/>
  <c r="CG54" i="7"/>
  <c r="AE41" i="7"/>
  <c r="J56" i="7"/>
  <c r="K56" i="7" s="1"/>
  <c r="AI41" i="7"/>
  <c r="BJ54" i="7"/>
  <c r="AF45" i="7"/>
  <c r="AA54" i="7"/>
  <c r="BL54" i="7"/>
  <c r="I41" i="7"/>
  <c r="W42" i="7"/>
  <c r="BA41" i="7"/>
  <c r="U54" i="7"/>
  <c r="BA16" i="7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AF16" i="7" l="1"/>
  <c r="AR16" i="7"/>
  <c r="BA54" i="7"/>
  <c r="J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AF54" i="7"/>
  <c r="AR54" i="7"/>
  <c r="K54" i="7" l="1"/>
  <c r="M50" i="16"/>
  <c r="Y35" i="1" l="1"/>
  <c r="Y10" i="1"/>
  <c r="P51" i="1"/>
  <c r="N51" i="1"/>
  <c r="L51" i="1"/>
  <c r="J51" i="1"/>
  <c r="H51" i="1"/>
  <c r="F51" i="1"/>
  <c r="D35" i="1"/>
  <c r="C35" i="1"/>
  <c r="D10" i="1"/>
  <c r="C10" i="1"/>
  <c r="C51" i="1" l="1"/>
  <c r="D51" i="1"/>
  <c r="Z54" i="1"/>
  <c r="T54" i="1"/>
  <c r="Y51" i="1"/>
  <c r="U54" i="1" s="1"/>
  <c r="U23" i="1"/>
  <c r="W23" i="1" l="1"/>
  <c r="Z23" i="1"/>
  <c r="AA23" i="1" s="1"/>
  <c r="U15" i="1"/>
  <c r="Z15" i="1" s="1"/>
  <c r="AA15" i="1" s="1"/>
  <c r="AB23" i="1" l="1"/>
  <c r="W15" i="1"/>
  <c r="K22" i="11"/>
  <c r="K13" i="11"/>
  <c r="H22" i="11"/>
  <c r="H13" i="11"/>
  <c r="AB15" i="1" l="1"/>
  <c r="H27" i="1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36" i="1"/>
  <c r="S35" i="1"/>
  <c r="U35" i="1" s="1"/>
  <c r="W35" i="1" s="1"/>
  <c r="U45" i="1"/>
  <c r="U50" i="1"/>
  <c r="U42" i="1"/>
  <c r="U46" i="1"/>
  <c r="U43" i="1"/>
  <c r="U48" i="1"/>
  <c r="U44" i="1"/>
  <c r="U49" i="1"/>
  <c r="Z42" i="7"/>
  <c r="Z43" i="1" l="1"/>
  <c r="AA43" i="1" s="1"/>
  <c r="W43" i="1"/>
  <c r="Z45" i="1"/>
  <c r="AA45" i="1" s="1"/>
  <c r="W45" i="1"/>
  <c r="AB45" i="1" s="1"/>
  <c r="Z49" i="1"/>
  <c r="AA49" i="1" s="1"/>
  <c r="W49" i="1"/>
  <c r="Z46" i="1"/>
  <c r="AA46" i="1" s="1"/>
  <c r="W46" i="1"/>
  <c r="Z44" i="1"/>
  <c r="AA44" i="1" s="1"/>
  <c r="W44" i="1"/>
  <c r="AB44" i="1" s="1"/>
  <c r="Z42" i="1"/>
  <c r="AA42" i="1" s="1"/>
  <c r="W42" i="1"/>
  <c r="Z36" i="1"/>
  <c r="AA36" i="1" s="1"/>
  <c r="W36" i="1"/>
  <c r="Z48" i="1"/>
  <c r="AA48" i="1" s="1"/>
  <c r="W48" i="1"/>
  <c r="Z50" i="1"/>
  <c r="AA50" i="1" s="1"/>
  <c r="W50" i="1"/>
  <c r="U34" i="1"/>
  <c r="U29" i="1"/>
  <c r="U33" i="1"/>
  <c r="U28" i="1"/>
  <c r="U32" i="1"/>
  <c r="U26" i="1"/>
  <c r="Z26" i="1" s="1"/>
  <c r="AA26" i="1" s="1"/>
  <c r="U30" i="1"/>
  <c r="U24" i="1"/>
  <c r="U11" i="1"/>
  <c r="S10" i="1"/>
  <c r="S51" i="1" s="1"/>
  <c r="AB50" i="1" l="1"/>
  <c r="AB48" i="1"/>
  <c r="AB46" i="1"/>
  <c r="AB49" i="1"/>
  <c r="AB43" i="1"/>
  <c r="AB36" i="1"/>
  <c r="AB42" i="1"/>
  <c r="W11" i="1"/>
  <c r="AA11" i="1" s="1"/>
  <c r="Z35" i="1"/>
  <c r="Z32" i="1"/>
  <c r="AA32" i="1" s="1"/>
  <c r="W32" i="1"/>
  <c r="Z34" i="1"/>
  <c r="AA34" i="1" s="1"/>
  <c r="W34" i="1"/>
  <c r="Z24" i="1"/>
  <c r="AA24" i="1" s="1"/>
  <c r="W24" i="1"/>
  <c r="Z28" i="1"/>
  <c r="AA28" i="1" s="1"/>
  <c r="W28" i="1"/>
  <c r="Z30" i="1"/>
  <c r="AA30" i="1" s="1"/>
  <c r="W30" i="1"/>
  <c r="Z33" i="1"/>
  <c r="AA33" i="1" s="1"/>
  <c r="W33" i="1"/>
  <c r="W26" i="1"/>
  <c r="AB26" i="1" s="1"/>
  <c r="Z29" i="1"/>
  <c r="AA29" i="1" s="1"/>
  <c r="W29" i="1"/>
  <c r="AB29" i="1" s="1"/>
  <c r="Z11" i="1"/>
  <c r="AB33" i="1" l="1"/>
  <c r="AB34" i="1"/>
  <c r="AB32" i="1"/>
  <c r="AB28" i="1"/>
  <c r="AB24" i="1"/>
  <c r="AB35" i="1"/>
  <c r="AB30" i="1"/>
  <c r="AA35" i="1"/>
  <c r="AB11" i="1"/>
  <c r="Z10" i="1"/>
  <c r="Z51" i="1" s="1"/>
  <c r="V54" i="1" s="1"/>
  <c r="AA10" i="1"/>
  <c r="AB10" i="1" l="1"/>
  <c r="AB51" i="1" s="1"/>
  <c r="AA51" i="1"/>
  <c r="Y54" i="1" s="1"/>
  <c r="AA54" i="1" s="1"/>
  <c r="H16" i="8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sharedStrings.xml><?xml version="1.0" encoding="utf-8"?>
<sst xmlns="http://schemas.openxmlformats.org/spreadsheetml/2006/main" count="714" uniqueCount="180">
  <si>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</si>
  <si>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</si>
  <si>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</si>
  <si>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</si>
  <si>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</si>
  <si>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</si>
  <si>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</si>
  <si>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</si>
  <si>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</si>
  <si>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</si>
  <si>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</si>
  <si>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</si>
  <si>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</si>
  <si>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</si>
  <si>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</si>
  <si>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</si>
  <si>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</si>
  <si>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</si>
  <si>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</si>
  <si>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</si>
  <si>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</si>
  <si>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</si>
  <si>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</si>
  <si>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</si>
  <si>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</si>
  <si>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</si>
  <si>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</si>
  <si>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</si>
  <si>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</si>
  <si>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</si>
  <si>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</si>
  <si>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</si>
  <si>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</si>
  <si>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</si>
  <si>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</si>
  <si>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</si>
  <si>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</si>
  <si>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</si>
  <si>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</si>
  <si>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</si>
  <si>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</si>
  <si>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</si>
  <si>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</si>
  <si>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</si>
  <si>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</si>
  <si>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</si>
  <si>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</si>
  <si>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</si>
  <si>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</si>
  <si>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</si>
  <si>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</si>
  <si>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</si>
  <si>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</si>
  <si>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</si>
  <si>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</si>
  <si>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</si>
  <si>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</si>
  <si>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</si>
  <si>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</si>
  <si>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</si>
  <si>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</si>
  <si>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</si>
  <si>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</si>
  <si>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</si>
  <si>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</si>
  <si>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</si>
  <si>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</si>
  <si>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</si>
  <si>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</si>
  <si>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</si>
  <si>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</si>
  <si>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</si>
  <si>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</si>
  <si>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</si>
  <si>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</si>
  <si>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</si>
  <si>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</si>
  <si>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</si>
  <si>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</si>
  <si>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</si>
  <si>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</si>
  <si>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</si>
  <si>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</si>
  <si>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</si>
  <si>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</si>
  <si>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</si>
  <si>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</si>
  <si>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</si>
  <si>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</si>
  <si>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</si>
  <si>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</si>
  <si>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</si>
  <si>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</si>
  <si>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</si>
  <si>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</si>
  <si>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</si>
  <si>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</si>
  <si>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</si>
  <si>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</si>
  <si>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</si>
  <si>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</si>
  <si>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</si>
  <si>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</si>
  <si>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</si>
  <si>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</si>
  <si>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</si>
  <si>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</si>
  <si>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</si>
  <si>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</si>
  <si>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</si>
  <si>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</si>
  <si>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</si>
  <si>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</si>
  <si>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</si>
  <si>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</si>
  <si>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</si>
  <si>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</si>
  <si>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</si>
  <si>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</si>
  <si>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</si>
  <si>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</si>
  <si>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</si>
  <si>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</si>
  <si>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</si>
  <si>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</si>
  <si>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</si>
  <si>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</si>
  <si>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</si>
  <si>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</si>
  <si>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</si>
  <si>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</si>
  <si>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</si>
  <si>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</si>
  <si>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</si>
  <si>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</si>
  <si>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</si>
  <si>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</si>
  <si>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</si>
  <si>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</si>
  <si>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</si>
  <si>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</si>
  <si>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</si>
  <si>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</si>
  <si>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</si>
  <si>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</si>
  <si>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</si>
  <si>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</si>
  <si>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</si>
  <si>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</si>
  <si>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</si>
  <si>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</si>
  <si>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</si>
  <si>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</si>
  <si>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</si>
  <si>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</si>
  <si>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</si>
  <si>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</si>
  <si>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</si>
  <si>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</si>
  <si>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</si>
  <si>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</si>
  <si>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</si>
  <si>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</si>
  <si>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</si>
  <si>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</si>
  <si>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</si>
  <si>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</si>
  <si>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</si>
  <si>
    <t>Општина Чока</t>
  </si>
  <si>
    <t>Дом здравља Чока</t>
  </si>
  <si>
    <t>Центар за социјални рад Чока</t>
  </si>
  <si>
    <t>Секретар СО</t>
  </si>
  <si>
    <t>Заменик секретара</t>
  </si>
  <si>
    <t>Начелник ОУ</t>
  </si>
  <si>
    <t>Заменик начелника ОУ</t>
  </si>
  <si>
    <t>Општински јавни правобранилац</t>
  </si>
  <si>
    <t>Помоћник председника</t>
  </si>
  <si>
    <t>Саветник</t>
  </si>
  <si>
    <t>Стручни сарадник, заменик матичара</t>
  </si>
  <si>
    <t>1. КОЦ Чока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</si>
</sst>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4" fontId="15" fillId="0" borderId="0" xfId="0" applyNumberFormat="1" applyFont="1" applyBorder="1" applyProtection="1">
      <protection locked="0"/>
    </xf>
    <xf numFmtId="0" fontId="12" fillId="0" borderId="1" xfId="0" applyFont="1" applyBorder="1" applyAlignment="1">
      <alignment wrapText="1"/>
    </xf>
    <xf numFmtId="0" fontId="12" fillId="11" borderId="1" xfId="0" applyFont="1" applyFill="1" applyBorder="1"/>
    <xf numFmtId="3" fontId="1" fillId="0" borderId="1" xfId="0" applyNumberFormat="1" applyFont="1" applyFill="1" applyBorder="1" applyProtection="1">
      <protection locked="0"/>
    </xf>
    <xf numFmtId="0" fontId="12" fillId="0" borderId="5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40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S30" activePane="bottomRight" state="frozen"/>
      <selection pane="topRight" activeCell="C1" sqref="C1"/>
      <selection pane="bottomLeft" activeCell="A11" sqref="A11"/>
      <selection pane="bottomRight" activeCell="AO40" sqref="AO40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9" t="s">
        <v>75</v>
      </c>
      <c r="B2" s="369"/>
      <c r="C2" s="329" t="s">
        <v>168</v>
      </c>
      <c r="D2" s="329"/>
      <c r="E2" s="329"/>
      <c r="F2" s="329"/>
      <c r="G2" s="329"/>
      <c r="H2" s="329"/>
      <c r="I2" s="329"/>
      <c r="J2" s="329"/>
      <c r="K2" s="329"/>
      <c r="L2" s="329"/>
      <c r="M2" s="254" t="s">
        <v>91</v>
      </c>
      <c r="N2" s="255"/>
      <c r="X2" s="345" t="str">
        <f>+C2</f>
        <v>Општина Чока</v>
      </c>
      <c r="Y2" s="345"/>
      <c r="Z2" s="345"/>
      <c r="AA2" s="345"/>
      <c r="AB2" s="345"/>
      <c r="AC2" s="345"/>
      <c r="AD2" s="345"/>
      <c r="AE2" s="345"/>
      <c r="AF2" s="345"/>
      <c r="AG2" s="345"/>
      <c r="AS2" s="222" t="str">
        <f>+C2</f>
        <v>Општина Чока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 t="str">
        <f>+C2</f>
        <v>Општина Чока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23" t="s">
        <v>124</v>
      </c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86" ht="19.5" thickBot="1" x14ac:dyDescent="0.35">
      <c r="B4" s="223" t="s">
        <v>95</v>
      </c>
      <c r="C4" s="330" t="s">
        <v>92</v>
      </c>
      <c r="D4" s="325"/>
      <c r="E4" s="325"/>
      <c r="F4" s="325"/>
      <c r="G4" s="325"/>
      <c r="H4" s="325"/>
      <c r="I4" s="325"/>
      <c r="J4" s="325"/>
      <c r="K4" s="325"/>
      <c r="L4" s="326"/>
      <c r="M4" s="326"/>
      <c r="N4" s="326"/>
      <c r="O4" s="325"/>
      <c r="P4" s="325"/>
      <c r="Q4" s="325"/>
      <c r="R4" s="325"/>
      <c r="S4" s="325"/>
      <c r="T4" s="325"/>
      <c r="U4" s="325"/>
      <c r="V4" s="325"/>
      <c r="W4" s="331"/>
      <c r="X4" s="325" t="s">
        <v>98</v>
      </c>
      <c r="Y4" s="325"/>
      <c r="Z4" s="325"/>
      <c r="AA4" s="325"/>
      <c r="AB4" s="325"/>
      <c r="AC4" s="325"/>
      <c r="AD4" s="325"/>
      <c r="AE4" s="325"/>
      <c r="AF4" s="325"/>
      <c r="AG4" s="326"/>
      <c r="AH4" s="326"/>
      <c r="AI4" s="326"/>
      <c r="AJ4" s="325"/>
      <c r="AK4" s="325"/>
      <c r="AL4" s="325"/>
      <c r="AM4" s="325"/>
      <c r="AN4" s="325"/>
      <c r="AO4" s="325"/>
      <c r="AP4" s="325"/>
      <c r="AQ4" s="325"/>
      <c r="AR4" s="325"/>
      <c r="AS4" s="324" t="s">
        <v>93</v>
      </c>
      <c r="AT4" s="325"/>
      <c r="AU4" s="325"/>
      <c r="AV4" s="325"/>
      <c r="AW4" s="325"/>
      <c r="AX4" s="325"/>
      <c r="AY4" s="325"/>
      <c r="AZ4" s="325"/>
      <c r="BA4" s="325"/>
      <c r="BB4" s="326"/>
      <c r="BC4" s="326"/>
      <c r="BD4" s="326"/>
      <c r="BE4" s="325"/>
      <c r="BF4" s="325"/>
      <c r="BG4" s="325"/>
      <c r="BH4" s="325"/>
      <c r="BI4" s="325"/>
      <c r="BJ4" s="325"/>
      <c r="BK4" s="325"/>
      <c r="BL4" s="325"/>
      <c r="BM4" s="325"/>
      <c r="BN4" s="324" t="s">
        <v>94</v>
      </c>
      <c r="BO4" s="325"/>
      <c r="BP4" s="325"/>
      <c r="BQ4" s="325"/>
      <c r="BR4" s="325"/>
      <c r="BS4" s="325"/>
      <c r="BT4" s="325"/>
      <c r="BU4" s="325"/>
      <c r="BV4" s="325"/>
      <c r="BW4" s="326"/>
      <c r="BX4" s="326"/>
      <c r="BY4" s="326"/>
      <c r="BZ4" s="325"/>
      <c r="CA4" s="325"/>
      <c r="CB4" s="325"/>
      <c r="CC4" s="325"/>
      <c r="CD4" s="325"/>
      <c r="CE4" s="325"/>
      <c r="CF4" s="325"/>
      <c r="CG4" s="325"/>
      <c r="CH4" s="325"/>
    </row>
    <row r="5" spans="1:86" ht="68.45" customHeight="1" x14ac:dyDescent="0.25">
      <c r="A5" s="353" t="s">
        <v>71</v>
      </c>
      <c r="B5" s="355" t="s">
        <v>0</v>
      </c>
      <c r="C5" s="332" t="s">
        <v>116</v>
      </c>
      <c r="D5" s="333"/>
      <c r="E5" s="334"/>
      <c r="F5" s="335" t="s">
        <v>117</v>
      </c>
      <c r="G5" s="336"/>
      <c r="H5" s="337"/>
      <c r="I5" s="338" t="s">
        <v>118</v>
      </c>
      <c r="J5" s="333"/>
      <c r="K5" s="333"/>
      <c r="L5" s="339" t="s">
        <v>119</v>
      </c>
      <c r="M5" s="339"/>
      <c r="N5" s="339"/>
      <c r="O5" s="335" t="s">
        <v>120</v>
      </c>
      <c r="P5" s="336"/>
      <c r="Q5" s="337"/>
      <c r="R5" s="335" t="s">
        <v>121</v>
      </c>
      <c r="S5" s="336"/>
      <c r="T5" s="337"/>
      <c r="U5" s="338" t="s">
        <v>122</v>
      </c>
      <c r="V5" s="333"/>
      <c r="W5" s="340"/>
      <c r="X5" s="364" t="s">
        <v>123</v>
      </c>
      <c r="Y5" s="364"/>
      <c r="Z5" s="365"/>
      <c r="AA5" s="346" t="s">
        <v>117</v>
      </c>
      <c r="AB5" s="347"/>
      <c r="AC5" s="348"/>
      <c r="AD5" s="349" t="s">
        <v>118</v>
      </c>
      <c r="AE5" s="350"/>
      <c r="AF5" s="350"/>
      <c r="AG5" s="358" t="s">
        <v>119</v>
      </c>
      <c r="AH5" s="358"/>
      <c r="AI5" s="358"/>
      <c r="AJ5" s="346" t="s">
        <v>120</v>
      </c>
      <c r="AK5" s="347"/>
      <c r="AL5" s="348"/>
      <c r="AM5" s="346" t="s">
        <v>121</v>
      </c>
      <c r="AN5" s="347"/>
      <c r="AO5" s="348"/>
      <c r="AP5" s="349" t="s">
        <v>122</v>
      </c>
      <c r="AQ5" s="350"/>
      <c r="AR5" s="350"/>
      <c r="AS5" s="378" t="s">
        <v>123</v>
      </c>
      <c r="AT5" s="364"/>
      <c r="AU5" s="365"/>
      <c r="AV5" s="346" t="s">
        <v>117</v>
      </c>
      <c r="AW5" s="347"/>
      <c r="AX5" s="348"/>
      <c r="AY5" s="349" t="s">
        <v>118</v>
      </c>
      <c r="AZ5" s="350"/>
      <c r="BA5" s="350"/>
      <c r="BB5" s="358" t="s">
        <v>119</v>
      </c>
      <c r="BC5" s="358"/>
      <c r="BD5" s="358"/>
      <c r="BE5" s="346" t="s">
        <v>120</v>
      </c>
      <c r="BF5" s="347"/>
      <c r="BG5" s="348"/>
      <c r="BH5" s="346" t="s">
        <v>121</v>
      </c>
      <c r="BI5" s="347"/>
      <c r="BJ5" s="348"/>
      <c r="BK5" s="349" t="s">
        <v>122</v>
      </c>
      <c r="BL5" s="350"/>
      <c r="BM5" s="350"/>
      <c r="BN5" s="378" t="s">
        <v>123</v>
      </c>
      <c r="BO5" s="364"/>
      <c r="BP5" s="365"/>
      <c r="BQ5" s="346" t="s">
        <v>117</v>
      </c>
      <c r="BR5" s="347"/>
      <c r="BS5" s="348"/>
      <c r="BT5" s="349" t="s">
        <v>118</v>
      </c>
      <c r="BU5" s="350"/>
      <c r="BV5" s="350"/>
      <c r="BW5" s="358" t="s">
        <v>119</v>
      </c>
      <c r="BX5" s="358"/>
      <c r="BY5" s="358"/>
      <c r="BZ5" s="346" t="s">
        <v>120</v>
      </c>
      <c r="CA5" s="347"/>
      <c r="CB5" s="348"/>
      <c r="CC5" s="346" t="s">
        <v>121</v>
      </c>
      <c r="CD5" s="347"/>
      <c r="CE5" s="348"/>
      <c r="CF5" s="349" t="s">
        <v>122</v>
      </c>
      <c r="CG5" s="350"/>
      <c r="CH5" s="350"/>
    </row>
    <row r="6" spans="1:86" ht="75.75" customHeight="1" x14ac:dyDescent="0.25">
      <c r="A6" s="354"/>
      <c r="B6" s="356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59">
        <v>1</v>
      </c>
      <c r="B7" s="360">
        <v>2</v>
      </c>
      <c r="C7" s="341">
        <v>3</v>
      </c>
      <c r="D7" s="343">
        <v>4</v>
      </c>
      <c r="E7" s="343" t="s">
        <v>4</v>
      </c>
      <c r="F7" s="343">
        <v>6</v>
      </c>
      <c r="G7" s="343">
        <v>7</v>
      </c>
      <c r="H7" s="343" t="s">
        <v>81</v>
      </c>
      <c r="I7" s="343">
        <v>9</v>
      </c>
      <c r="J7" s="343">
        <v>10</v>
      </c>
      <c r="K7" s="376">
        <v>11</v>
      </c>
      <c r="L7" s="368">
        <v>12</v>
      </c>
      <c r="M7" s="368">
        <v>13</v>
      </c>
      <c r="N7" s="368" t="s">
        <v>82</v>
      </c>
      <c r="O7" s="343">
        <v>15</v>
      </c>
      <c r="P7" s="343">
        <v>16</v>
      </c>
      <c r="Q7" s="343" t="s">
        <v>83</v>
      </c>
      <c r="R7" s="343">
        <v>18</v>
      </c>
      <c r="S7" s="343">
        <v>19</v>
      </c>
      <c r="T7" s="343" t="s">
        <v>84</v>
      </c>
      <c r="U7" s="343">
        <v>21</v>
      </c>
      <c r="V7" s="343">
        <v>22</v>
      </c>
      <c r="W7" s="366" t="s">
        <v>104</v>
      </c>
      <c r="X7" s="362">
        <v>3</v>
      </c>
      <c r="Y7" s="327">
        <v>4</v>
      </c>
      <c r="Z7" s="327" t="s">
        <v>4</v>
      </c>
      <c r="AA7" s="327">
        <v>6</v>
      </c>
      <c r="AB7" s="327">
        <v>7</v>
      </c>
      <c r="AC7" s="327" t="s">
        <v>81</v>
      </c>
      <c r="AD7" s="351">
        <v>9</v>
      </c>
      <c r="AE7" s="351">
        <v>10</v>
      </c>
      <c r="AF7" s="373">
        <v>11</v>
      </c>
      <c r="AG7" s="359">
        <v>12</v>
      </c>
      <c r="AH7" s="359">
        <v>13</v>
      </c>
      <c r="AI7" s="359" t="s">
        <v>82</v>
      </c>
      <c r="AJ7" s="327">
        <v>15</v>
      </c>
      <c r="AK7" s="327">
        <v>16</v>
      </c>
      <c r="AL7" s="327" t="s">
        <v>83</v>
      </c>
      <c r="AM7" s="327">
        <v>18</v>
      </c>
      <c r="AN7" s="327">
        <v>19</v>
      </c>
      <c r="AO7" s="327" t="s">
        <v>84</v>
      </c>
      <c r="AP7" s="351">
        <v>21</v>
      </c>
      <c r="AQ7" s="351">
        <v>22</v>
      </c>
      <c r="AR7" s="373" t="s">
        <v>104</v>
      </c>
      <c r="AS7" s="327">
        <v>3</v>
      </c>
      <c r="AT7" s="327">
        <v>4</v>
      </c>
      <c r="AU7" s="327" t="s">
        <v>4</v>
      </c>
      <c r="AV7" s="327">
        <v>6</v>
      </c>
      <c r="AW7" s="327">
        <v>7</v>
      </c>
      <c r="AX7" s="327" t="s">
        <v>81</v>
      </c>
      <c r="AY7" s="351">
        <v>9</v>
      </c>
      <c r="AZ7" s="351">
        <v>10</v>
      </c>
      <c r="BA7" s="373">
        <v>11</v>
      </c>
      <c r="BB7" s="359">
        <v>12</v>
      </c>
      <c r="BC7" s="359">
        <v>13</v>
      </c>
      <c r="BD7" s="359" t="s">
        <v>82</v>
      </c>
      <c r="BE7" s="327">
        <v>15</v>
      </c>
      <c r="BF7" s="327">
        <v>16</v>
      </c>
      <c r="BG7" s="327" t="s">
        <v>83</v>
      </c>
      <c r="BH7" s="327">
        <v>18</v>
      </c>
      <c r="BI7" s="327">
        <v>19</v>
      </c>
      <c r="BJ7" s="327" t="s">
        <v>84</v>
      </c>
      <c r="BK7" s="351">
        <v>21</v>
      </c>
      <c r="BL7" s="351">
        <v>22</v>
      </c>
      <c r="BM7" s="373" t="s">
        <v>104</v>
      </c>
      <c r="BN7" s="327">
        <v>3</v>
      </c>
      <c r="BO7" s="327">
        <v>4</v>
      </c>
      <c r="BP7" s="327" t="s">
        <v>4</v>
      </c>
      <c r="BQ7" s="327">
        <v>6</v>
      </c>
      <c r="BR7" s="327">
        <v>7</v>
      </c>
      <c r="BS7" s="327" t="s">
        <v>81</v>
      </c>
      <c r="BT7" s="351">
        <v>9</v>
      </c>
      <c r="BU7" s="351">
        <v>10</v>
      </c>
      <c r="BV7" s="373">
        <v>11</v>
      </c>
      <c r="BW7" s="359">
        <v>12</v>
      </c>
      <c r="BX7" s="359">
        <v>13</v>
      </c>
      <c r="BY7" s="359" t="s">
        <v>82</v>
      </c>
      <c r="BZ7" s="327">
        <v>15</v>
      </c>
      <c r="CA7" s="327">
        <v>16</v>
      </c>
      <c r="CB7" s="327" t="s">
        <v>83</v>
      </c>
      <c r="CC7" s="327">
        <v>18</v>
      </c>
      <c r="CD7" s="327">
        <v>19</v>
      </c>
      <c r="CE7" s="327" t="s">
        <v>84</v>
      </c>
      <c r="CF7" s="351">
        <v>21</v>
      </c>
      <c r="CG7" s="351">
        <v>22</v>
      </c>
      <c r="CH7" s="373" t="s">
        <v>104</v>
      </c>
    </row>
    <row r="8" spans="1:86" ht="15.75" thickBot="1" x14ac:dyDescent="0.3">
      <c r="A8" s="359"/>
      <c r="B8" s="361"/>
      <c r="C8" s="342"/>
      <c r="D8" s="344"/>
      <c r="E8" s="344"/>
      <c r="F8" s="344"/>
      <c r="G8" s="344"/>
      <c r="H8" s="344"/>
      <c r="I8" s="344"/>
      <c r="J8" s="344"/>
      <c r="K8" s="377"/>
      <c r="L8" s="343"/>
      <c r="M8" s="343"/>
      <c r="N8" s="343"/>
      <c r="O8" s="344"/>
      <c r="P8" s="344"/>
      <c r="Q8" s="344"/>
      <c r="R8" s="344"/>
      <c r="S8" s="344"/>
      <c r="T8" s="344"/>
      <c r="U8" s="344"/>
      <c r="V8" s="344"/>
      <c r="W8" s="367"/>
      <c r="X8" s="363"/>
      <c r="Y8" s="357"/>
      <c r="Z8" s="357"/>
      <c r="AA8" s="357"/>
      <c r="AB8" s="357"/>
      <c r="AC8" s="357"/>
      <c r="AD8" s="352"/>
      <c r="AE8" s="352"/>
      <c r="AF8" s="374"/>
      <c r="AG8" s="327"/>
      <c r="AH8" s="327"/>
      <c r="AI8" s="327"/>
      <c r="AJ8" s="357"/>
      <c r="AK8" s="357"/>
      <c r="AL8" s="357"/>
      <c r="AM8" s="357"/>
      <c r="AN8" s="357"/>
      <c r="AO8" s="357"/>
      <c r="AP8" s="352"/>
      <c r="AQ8" s="352"/>
      <c r="AR8" s="374"/>
      <c r="AS8" s="328"/>
      <c r="AT8" s="328"/>
      <c r="AU8" s="328"/>
      <c r="AV8" s="328"/>
      <c r="AW8" s="328"/>
      <c r="AX8" s="328"/>
      <c r="AY8" s="379"/>
      <c r="AZ8" s="379"/>
      <c r="BA8" s="380"/>
      <c r="BB8" s="359"/>
      <c r="BC8" s="359"/>
      <c r="BD8" s="359"/>
      <c r="BE8" s="328"/>
      <c r="BF8" s="328"/>
      <c r="BG8" s="328"/>
      <c r="BH8" s="328"/>
      <c r="BI8" s="328"/>
      <c r="BJ8" s="328"/>
      <c r="BK8" s="379"/>
      <c r="BL8" s="379"/>
      <c r="BM8" s="380"/>
      <c r="BN8" s="328"/>
      <c r="BO8" s="328"/>
      <c r="BP8" s="328"/>
      <c r="BQ8" s="328"/>
      <c r="BR8" s="328"/>
      <c r="BS8" s="328"/>
      <c r="BT8" s="379"/>
      <c r="BU8" s="379"/>
      <c r="BV8" s="380"/>
      <c r="BW8" s="359"/>
      <c r="BX8" s="359"/>
      <c r="BY8" s="359"/>
      <c r="BZ8" s="328"/>
      <c r="CA8" s="328"/>
      <c r="CB8" s="328"/>
      <c r="CC8" s="328"/>
      <c r="CD8" s="328"/>
      <c r="CE8" s="328"/>
      <c r="CF8" s="379"/>
      <c r="CG8" s="379"/>
      <c r="CH8" s="380"/>
    </row>
    <row r="9" spans="1:86" ht="29.25" x14ac:dyDescent="0.25">
      <c r="A9" s="375">
        <v>1</v>
      </c>
      <c r="B9" s="113" t="s">
        <v>105</v>
      </c>
      <c r="C9" s="192">
        <f t="shared" ref="C9:AH9" si="0">SUM(C10:C12)</f>
        <v>22</v>
      </c>
      <c r="D9" s="144">
        <f t="shared" si="0"/>
        <v>19</v>
      </c>
      <c r="E9" s="145">
        <f t="shared" si="0"/>
        <v>41</v>
      </c>
      <c r="F9" s="143">
        <f t="shared" si="0"/>
        <v>0</v>
      </c>
      <c r="G9" s="144">
        <f t="shared" si="0"/>
        <v>2</v>
      </c>
      <c r="H9" s="146">
        <f t="shared" si="0"/>
        <v>2</v>
      </c>
      <c r="I9" s="143">
        <f t="shared" si="0"/>
        <v>22</v>
      </c>
      <c r="J9" s="144">
        <f t="shared" si="0"/>
        <v>21</v>
      </c>
      <c r="K9" s="146">
        <f t="shared" si="0"/>
        <v>43</v>
      </c>
      <c r="L9" s="143">
        <f t="shared" si="0"/>
        <v>21</v>
      </c>
      <c r="M9" s="144">
        <f t="shared" si="0"/>
        <v>22</v>
      </c>
      <c r="N9" s="146">
        <f t="shared" si="0"/>
        <v>43</v>
      </c>
      <c r="O9" s="143">
        <f t="shared" si="0"/>
        <v>1</v>
      </c>
      <c r="P9" s="144">
        <f t="shared" si="0"/>
        <v>2</v>
      </c>
      <c r="Q9" s="146">
        <f t="shared" si="0"/>
        <v>3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22</v>
      </c>
      <c r="V9" s="144">
        <f t="shared" si="0"/>
        <v>24</v>
      </c>
      <c r="W9" s="193">
        <f t="shared" si="0"/>
        <v>46</v>
      </c>
      <c r="X9" s="196">
        <f t="shared" si="0"/>
        <v>22</v>
      </c>
      <c r="Y9" s="156">
        <f t="shared" si="0"/>
        <v>19</v>
      </c>
      <c r="Z9" s="174">
        <f t="shared" si="0"/>
        <v>41</v>
      </c>
      <c r="AA9" s="155">
        <f t="shared" si="0"/>
        <v>0</v>
      </c>
      <c r="AB9" s="156">
        <f t="shared" si="0"/>
        <v>2</v>
      </c>
      <c r="AC9" s="174">
        <f t="shared" si="0"/>
        <v>2</v>
      </c>
      <c r="AD9" s="183">
        <f t="shared" si="0"/>
        <v>22</v>
      </c>
      <c r="AE9" s="157">
        <f t="shared" si="0"/>
        <v>21</v>
      </c>
      <c r="AF9" s="158">
        <f t="shared" si="0"/>
        <v>43</v>
      </c>
      <c r="AG9" s="155">
        <f t="shared" si="0"/>
        <v>21</v>
      </c>
      <c r="AH9" s="156">
        <f t="shared" si="0"/>
        <v>22</v>
      </c>
      <c r="AI9" s="174">
        <f t="shared" ref="AI9:BN9" si="1">SUM(AI10:AI12)</f>
        <v>43</v>
      </c>
      <c r="AJ9" s="155">
        <f t="shared" si="1"/>
        <v>1</v>
      </c>
      <c r="AK9" s="156">
        <f t="shared" si="1"/>
        <v>2</v>
      </c>
      <c r="AL9" s="174">
        <f t="shared" si="1"/>
        <v>3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22</v>
      </c>
      <c r="AQ9" s="157">
        <f t="shared" si="1"/>
        <v>24</v>
      </c>
      <c r="AR9" s="197">
        <f t="shared" si="1"/>
        <v>46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75"/>
      <c r="B10" s="114" t="s">
        <v>5</v>
      </c>
      <c r="C10" s="126"/>
      <c r="D10" s="90">
        <f>+Y10+AT10+BO10</f>
        <v>7</v>
      </c>
      <c r="E10" s="105">
        <f>SUM(C10:D10)</f>
        <v>7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7</v>
      </c>
      <c r="K10" s="139">
        <f>SUM(I10:J10)</f>
        <v>7</v>
      </c>
      <c r="L10" s="138"/>
      <c r="M10" s="90">
        <f>+AH10+BC10+BX10</f>
        <v>7</v>
      </c>
      <c r="N10" s="139">
        <f>SUM(L10:M10)</f>
        <v>7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7</v>
      </c>
      <c r="W10" s="127">
        <f>SUM(U10:V10)</f>
        <v>7</v>
      </c>
      <c r="X10" s="198"/>
      <c r="Y10" s="79">
        <v>7</v>
      </c>
      <c r="Z10" s="175">
        <f>SUM(X10:Y10)</f>
        <v>7</v>
      </c>
      <c r="AA10" s="159"/>
      <c r="AB10" s="79"/>
      <c r="AC10" s="175">
        <f>SUM(AA10:AB10)</f>
        <v>0</v>
      </c>
      <c r="AD10" s="184"/>
      <c r="AE10" s="90">
        <f>+Y10+AB10</f>
        <v>7</v>
      </c>
      <c r="AF10" s="160">
        <f>SUM(AD10:AE10)</f>
        <v>7</v>
      </c>
      <c r="AG10" s="159"/>
      <c r="AH10" s="79">
        <v>7</v>
      </c>
      <c r="AI10" s="175">
        <f>SUM(AG10:AH10)</f>
        <v>7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7</v>
      </c>
      <c r="AR10" s="199">
        <f>SUM(AP10:AQ10)</f>
        <v>7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75"/>
      <c r="B11" s="114" t="s">
        <v>6</v>
      </c>
      <c r="C11" s="126"/>
      <c r="D11" s="90">
        <f>+Y11+AT11+BO11</f>
        <v>4</v>
      </c>
      <c r="E11" s="105">
        <f>SUM(C11:D11)</f>
        <v>4</v>
      </c>
      <c r="F11" s="138"/>
      <c r="G11" s="90">
        <f>+AB11+AW11+BR11</f>
        <v>1</v>
      </c>
      <c r="H11" s="139">
        <f>SUM(F11:G11)</f>
        <v>1</v>
      </c>
      <c r="I11" s="138"/>
      <c r="J11" s="90">
        <f>+AE11+AZ11+BU11</f>
        <v>5</v>
      </c>
      <c r="K11" s="139">
        <f>SUM(I11:J11)</f>
        <v>5</v>
      </c>
      <c r="L11" s="138"/>
      <c r="M11" s="90">
        <f>+AH11+BC11+BX11</f>
        <v>5</v>
      </c>
      <c r="N11" s="139">
        <f>SUM(L11:M11)</f>
        <v>5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5</v>
      </c>
      <c r="W11" s="127">
        <f>SUM(U11:V11)</f>
        <v>5</v>
      </c>
      <c r="X11" s="198"/>
      <c r="Y11" s="79">
        <v>4</v>
      </c>
      <c r="Z11" s="175">
        <f>SUM(X11:Y11)</f>
        <v>4</v>
      </c>
      <c r="AA11" s="159"/>
      <c r="AB11" s="79">
        <v>1</v>
      </c>
      <c r="AC11" s="175">
        <f>SUM(AA11:AB11)</f>
        <v>1</v>
      </c>
      <c r="AD11" s="184"/>
      <c r="AE11" s="90">
        <f>+Y11+AB11</f>
        <v>5</v>
      </c>
      <c r="AF11" s="160">
        <f>SUM(AD11:AE11)</f>
        <v>5</v>
      </c>
      <c r="AG11" s="159"/>
      <c r="AH11" s="79">
        <v>5</v>
      </c>
      <c r="AI11" s="175">
        <f>SUM(AG11:AH11)</f>
        <v>5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5</v>
      </c>
      <c r="AR11" s="199">
        <f>SUM(AP11:AQ11)</f>
        <v>5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75"/>
      <c r="B12" s="114" t="s">
        <v>7</v>
      </c>
      <c r="C12" s="141">
        <f>+X12+AS12+BN12</f>
        <v>22</v>
      </c>
      <c r="D12" s="91">
        <f>+Y12+AT12+BO12</f>
        <v>8</v>
      </c>
      <c r="E12" s="107">
        <f>SUM(C12:D12)</f>
        <v>30</v>
      </c>
      <c r="F12" s="140">
        <f>+AA12+AV12+BQ12</f>
        <v>0</v>
      </c>
      <c r="G12" s="91">
        <f>+AB12+AW12+BR12</f>
        <v>1</v>
      </c>
      <c r="H12" s="142">
        <f>SUM(F12:G12)</f>
        <v>1</v>
      </c>
      <c r="I12" s="140">
        <f>+AD12+AY12+BT12</f>
        <v>22</v>
      </c>
      <c r="J12" s="91">
        <f>+AE12+AZ12+BU12</f>
        <v>9</v>
      </c>
      <c r="K12" s="142">
        <f>SUM(I12:J12)</f>
        <v>31</v>
      </c>
      <c r="L12" s="140">
        <f>+AG12+BB12+BW12</f>
        <v>21</v>
      </c>
      <c r="M12" s="91">
        <f>+AH12+BC12+BX12</f>
        <v>10</v>
      </c>
      <c r="N12" s="142">
        <f>SUM(L12:M12)</f>
        <v>31</v>
      </c>
      <c r="O12" s="140">
        <f>+AJ12+BE12+BZ12</f>
        <v>1</v>
      </c>
      <c r="P12" s="91">
        <f>+AK12+BF12+CA12</f>
        <v>2</v>
      </c>
      <c r="Q12" s="142">
        <f>SUM(O12:P12)</f>
        <v>3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22</v>
      </c>
      <c r="V12" s="91">
        <f>+AQ12+BL12+CG12</f>
        <v>12</v>
      </c>
      <c r="W12" s="129">
        <f>SUM(U12:V12)</f>
        <v>34</v>
      </c>
      <c r="X12" s="200">
        <v>22</v>
      </c>
      <c r="Y12" s="86">
        <v>8</v>
      </c>
      <c r="Z12" s="176">
        <f>SUM(X12:Y12)</f>
        <v>30</v>
      </c>
      <c r="AA12" s="161"/>
      <c r="AB12" s="86">
        <v>1</v>
      </c>
      <c r="AC12" s="176">
        <f>SUM(AA12:AB12)</f>
        <v>1</v>
      </c>
      <c r="AD12" s="140">
        <f>+X12+AA12</f>
        <v>22</v>
      </c>
      <c r="AE12" s="91">
        <f>+Y12+AB12</f>
        <v>9</v>
      </c>
      <c r="AF12" s="162">
        <f>SUM(AD12:AE12)</f>
        <v>31</v>
      </c>
      <c r="AG12" s="161">
        <v>21</v>
      </c>
      <c r="AH12" s="86">
        <v>10</v>
      </c>
      <c r="AI12" s="176">
        <f>SUM(AG12:AH12)</f>
        <v>31</v>
      </c>
      <c r="AJ12" s="161">
        <v>1</v>
      </c>
      <c r="AK12" s="86">
        <v>2</v>
      </c>
      <c r="AL12" s="176">
        <f>SUM(AJ12:AK12)</f>
        <v>3</v>
      </c>
      <c r="AM12" s="161"/>
      <c r="AN12" s="86"/>
      <c r="AO12" s="176">
        <f>SUM(AM12:AN12)</f>
        <v>0</v>
      </c>
      <c r="AP12" s="140">
        <f>+AG12+AJ12-AM12</f>
        <v>22</v>
      </c>
      <c r="AQ12" s="91">
        <f>+AH12+AK12-AN12</f>
        <v>12</v>
      </c>
      <c r="AR12" s="201">
        <f>SUM(AP12:AQ12)</f>
        <v>34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75">
        <v>2</v>
      </c>
      <c r="B13" s="113" t="s">
        <v>8</v>
      </c>
      <c r="C13" s="192">
        <f>C15</f>
        <v>6</v>
      </c>
      <c r="D13" s="144">
        <f>D14+D15</f>
        <v>2</v>
      </c>
      <c r="E13" s="145">
        <f>SUM(C13:D13)</f>
        <v>8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6</v>
      </c>
      <c r="J13" s="144">
        <f>J14+J15</f>
        <v>2</v>
      </c>
      <c r="K13" s="146">
        <f>SUM(I13:J13)</f>
        <v>8</v>
      </c>
      <c r="L13" s="143">
        <f>L15</f>
        <v>7</v>
      </c>
      <c r="M13" s="144">
        <f>M14+M15</f>
        <v>1</v>
      </c>
      <c r="N13" s="146">
        <f>SUM(L13:M13)</f>
        <v>8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7</v>
      </c>
      <c r="V13" s="144">
        <f>V14+V15</f>
        <v>1</v>
      </c>
      <c r="W13" s="193">
        <f>SUM(U13:V13)</f>
        <v>8</v>
      </c>
      <c r="X13" s="196">
        <f>X15</f>
        <v>6</v>
      </c>
      <c r="Y13" s="156">
        <f>Y14+Y15</f>
        <v>2</v>
      </c>
      <c r="Z13" s="174">
        <f>SUM(X13:Y13)</f>
        <v>8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6</v>
      </c>
      <c r="AE13" s="157">
        <f>AE14+AE15</f>
        <v>2</v>
      </c>
      <c r="AF13" s="158">
        <f>SUM(AD13:AE13)</f>
        <v>8</v>
      </c>
      <c r="AG13" s="155">
        <f>AG15</f>
        <v>7</v>
      </c>
      <c r="AH13" s="156">
        <f>AH14+AH15</f>
        <v>1</v>
      </c>
      <c r="AI13" s="174">
        <f>SUM(AG13:AH13)</f>
        <v>8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7</v>
      </c>
      <c r="AQ13" s="157">
        <f>AQ14+AQ15</f>
        <v>1</v>
      </c>
      <c r="AR13" s="197">
        <f>SUM(AP13:AQ13)</f>
        <v>8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75"/>
      <c r="B14" s="114" t="s">
        <v>6</v>
      </c>
      <c r="C14" s="126"/>
      <c r="D14" s="90">
        <f>+Y14+AT14+BO14</f>
        <v>1</v>
      </c>
      <c r="E14" s="105">
        <f>D14</f>
        <v>1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1</v>
      </c>
      <c r="K14" s="139">
        <f>J14</f>
        <v>1</v>
      </c>
      <c r="L14" s="138"/>
      <c r="M14" s="90">
        <f>+AH14+BC14+BX14</f>
        <v>1</v>
      </c>
      <c r="N14" s="139">
        <f>M14</f>
        <v>1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1</v>
      </c>
      <c r="W14" s="127">
        <f>V14</f>
        <v>1</v>
      </c>
      <c r="X14" s="198"/>
      <c r="Y14" s="79">
        <v>1</v>
      </c>
      <c r="Z14" s="175">
        <f>Y14</f>
        <v>1</v>
      </c>
      <c r="AA14" s="159"/>
      <c r="AB14" s="79"/>
      <c r="AC14" s="175">
        <f>AB14</f>
        <v>0</v>
      </c>
      <c r="AD14" s="184"/>
      <c r="AE14" s="90">
        <f>+Y14+AB14</f>
        <v>1</v>
      </c>
      <c r="AF14" s="160">
        <f>AE14</f>
        <v>1</v>
      </c>
      <c r="AG14" s="159"/>
      <c r="AH14" s="79">
        <v>1</v>
      </c>
      <c r="AI14" s="175">
        <f>AH14</f>
        <v>1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1</v>
      </c>
      <c r="AR14" s="199">
        <f>AQ14</f>
        <v>1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75"/>
      <c r="B15" s="114" t="s">
        <v>7</v>
      </c>
      <c r="C15" s="141">
        <f>+X15+AS15+BN15</f>
        <v>6</v>
      </c>
      <c r="D15" s="91">
        <f>+Y15+AT15+BO15</f>
        <v>1</v>
      </c>
      <c r="E15" s="107">
        <f>SUM(C15:D15)</f>
        <v>7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6</v>
      </c>
      <c r="J15" s="91">
        <f>+AE15+AZ15+BU15</f>
        <v>1</v>
      </c>
      <c r="K15" s="142">
        <f>SUM(I15:J15)</f>
        <v>7</v>
      </c>
      <c r="L15" s="140">
        <f>+AG15+BB15+BW15</f>
        <v>7</v>
      </c>
      <c r="M15" s="91">
        <f>+AH15+BC15+BX15</f>
        <v>0</v>
      </c>
      <c r="N15" s="142">
        <f>SUM(L15:M15)</f>
        <v>7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7</v>
      </c>
      <c r="V15" s="91">
        <f>+AQ15+BL15+CG15</f>
        <v>0</v>
      </c>
      <c r="W15" s="129">
        <f>SUM(U15:V15)</f>
        <v>7</v>
      </c>
      <c r="X15" s="200">
        <v>6</v>
      </c>
      <c r="Y15" s="86">
        <v>1</v>
      </c>
      <c r="Z15" s="176">
        <f>SUM(X15:Y15)</f>
        <v>7</v>
      </c>
      <c r="AA15" s="161"/>
      <c r="AB15" s="86"/>
      <c r="AC15" s="176">
        <f>SUM(AA15:AB15)</f>
        <v>0</v>
      </c>
      <c r="AD15" s="140">
        <f>+X15+AA15</f>
        <v>6</v>
      </c>
      <c r="AE15" s="91">
        <f>+Y15+AB15</f>
        <v>1</v>
      </c>
      <c r="AF15" s="162">
        <f>SUM(AD15:AE15)</f>
        <v>7</v>
      </c>
      <c r="AG15" s="161">
        <v>7</v>
      </c>
      <c r="AH15" s="86"/>
      <c r="AI15" s="176">
        <f>SUM(AG15:AH15)</f>
        <v>7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7</v>
      </c>
      <c r="AQ15" s="91">
        <f>+AH15+AK15-AN15</f>
        <v>0</v>
      </c>
      <c r="AR15" s="201">
        <f>SUM(AP15:AQ15)</f>
        <v>7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75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75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75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75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75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75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75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75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75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75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75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75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75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75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75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75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70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71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72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70">
        <v>5</v>
      </c>
      <c r="B35" s="120" t="s">
        <v>1</v>
      </c>
      <c r="C35" s="192">
        <f>C37</f>
        <v>2</v>
      </c>
      <c r="D35" s="144">
        <f>D36+D37</f>
        <v>12</v>
      </c>
      <c r="E35" s="145">
        <f t="shared" si="24"/>
        <v>14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2</v>
      </c>
      <c r="J35" s="144">
        <f>J36+J37</f>
        <v>12</v>
      </c>
      <c r="K35" s="146">
        <f t="shared" si="26"/>
        <v>14</v>
      </c>
      <c r="L35" s="143">
        <f>L37</f>
        <v>2</v>
      </c>
      <c r="M35" s="144">
        <f>M36+M37</f>
        <v>12</v>
      </c>
      <c r="N35" s="146">
        <f t="shared" si="27"/>
        <v>14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2</v>
      </c>
      <c r="V35" s="144">
        <f>V36+V37</f>
        <v>12</v>
      </c>
      <c r="W35" s="193">
        <f t="shared" si="30"/>
        <v>14</v>
      </c>
      <c r="X35" s="196">
        <f>X37</f>
        <v>1</v>
      </c>
      <c r="Y35" s="156">
        <f>Y36+Y37</f>
        <v>6</v>
      </c>
      <c r="Z35" s="174">
        <f t="shared" si="31"/>
        <v>7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1</v>
      </c>
      <c r="AE35" s="157">
        <f>AE36+AE37</f>
        <v>6</v>
      </c>
      <c r="AF35" s="158">
        <f t="shared" si="33"/>
        <v>7</v>
      </c>
      <c r="AG35" s="155">
        <f>AG37</f>
        <v>1</v>
      </c>
      <c r="AH35" s="156">
        <f>AH36+AH37</f>
        <v>6</v>
      </c>
      <c r="AI35" s="174">
        <f t="shared" si="34"/>
        <v>7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1</v>
      </c>
      <c r="AQ35" s="157">
        <f>AQ36+AQ37</f>
        <v>6</v>
      </c>
      <c r="AR35" s="197">
        <f t="shared" si="37"/>
        <v>7</v>
      </c>
      <c r="AS35" s="196">
        <f>AS37</f>
        <v>1</v>
      </c>
      <c r="AT35" s="156">
        <f>AT36+AT37</f>
        <v>6</v>
      </c>
      <c r="AU35" s="174">
        <f t="shared" si="38"/>
        <v>7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1</v>
      </c>
      <c r="AZ35" s="157">
        <f>AZ36+AZ37</f>
        <v>6</v>
      </c>
      <c r="BA35" s="158">
        <f t="shared" si="40"/>
        <v>7</v>
      </c>
      <c r="BB35" s="155">
        <f>BB37</f>
        <v>1</v>
      </c>
      <c r="BC35" s="156">
        <f>BC36+BC37</f>
        <v>6</v>
      </c>
      <c r="BD35" s="174">
        <f t="shared" si="41"/>
        <v>7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1</v>
      </c>
      <c r="BL35" s="157">
        <f>BL36+BL37</f>
        <v>6</v>
      </c>
      <c r="BM35" s="197">
        <f t="shared" si="44"/>
        <v>7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71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72"/>
      <c r="B37" s="114" t="s">
        <v>7</v>
      </c>
      <c r="C37" s="141">
        <f>+X37+AS37+BN37</f>
        <v>2</v>
      </c>
      <c r="D37" s="91">
        <f>+Y37+AT37+BO37</f>
        <v>12</v>
      </c>
      <c r="E37" s="107">
        <f t="shared" si="24"/>
        <v>14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2</v>
      </c>
      <c r="J37" s="91">
        <f>+AE37+AZ37+BU37</f>
        <v>12</v>
      </c>
      <c r="K37" s="142">
        <f t="shared" si="26"/>
        <v>14</v>
      </c>
      <c r="L37" s="140">
        <f>+AG37+BB37+BW37</f>
        <v>2</v>
      </c>
      <c r="M37" s="91">
        <f>+AH37+BC37+BX37</f>
        <v>12</v>
      </c>
      <c r="N37" s="142">
        <f t="shared" si="27"/>
        <v>14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2</v>
      </c>
      <c r="V37" s="91">
        <f>+AQ37+BL37+CG37</f>
        <v>12</v>
      </c>
      <c r="W37" s="129">
        <f t="shared" si="30"/>
        <v>14</v>
      </c>
      <c r="X37" s="200">
        <v>1</v>
      </c>
      <c r="Y37" s="86">
        <v>6</v>
      </c>
      <c r="Z37" s="176">
        <f t="shared" si="31"/>
        <v>7</v>
      </c>
      <c r="AA37" s="161"/>
      <c r="AB37" s="86"/>
      <c r="AC37" s="176">
        <f t="shared" si="32"/>
        <v>0</v>
      </c>
      <c r="AD37" s="140">
        <f>+X37+AA37</f>
        <v>1</v>
      </c>
      <c r="AE37" s="91">
        <f>+Y37+AB37</f>
        <v>6</v>
      </c>
      <c r="AF37" s="162">
        <f t="shared" si="33"/>
        <v>7</v>
      </c>
      <c r="AG37" s="161">
        <v>1</v>
      </c>
      <c r="AH37" s="86">
        <v>6</v>
      </c>
      <c r="AI37" s="176">
        <f t="shared" si="34"/>
        <v>7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1</v>
      </c>
      <c r="AQ37" s="91">
        <f>+AH37+AK37-AN37</f>
        <v>6</v>
      </c>
      <c r="AR37" s="201">
        <f t="shared" si="37"/>
        <v>7</v>
      </c>
      <c r="AS37" s="200">
        <v>1</v>
      </c>
      <c r="AT37" s="86">
        <v>6</v>
      </c>
      <c r="AU37" s="176">
        <f t="shared" si="38"/>
        <v>7</v>
      </c>
      <c r="AV37" s="161"/>
      <c r="AW37" s="86"/>
      <c r="AX37" s="176">
        <f t="shared" si="39"/>
        <v>0</v>
      </c>
      <c r="AY37" s="140">
        <f>+AS37+AV37</f>
        <v>1</v>
      </c>
      <c r="AZ37" s="91">
        <f>+AT37+AW37</f>
        <v>6</v>
      </c>
      <c r="BA37" s="162">
        <f t="shared" si="40"/>
        <v>7</v>
      </c>
      <c r="BB37" s="161">
        <v>1</v>
      </c>
      <c r="BC37" s="86">
        <v>6</v>
      </c>
      <c r="BD37" s="176">
        <f t="shared" si="41"/>
        <v>7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1</v>
      </c>
      <c r="BL37" s="91">
        <f>+BC37+BF37-BI37</f>
        <v>6</v>
      </c>
      <c r="BM37" s="201">
        <f t="shared" si="44"/>
        <v>7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75">
        <v>6</v>
      </c>
      <c r="B38" s="120" t="s">
        <v>11</v>
      </c>
      <c r="C38" s="192">
        <f>SUM(C39:C40)</f>
        <v>31</v>
      </c>
      <c r="D38" s="144">
        <f>SUM(D39:D40)</f>
        <v>18</v>
      </c>
      <c r="E38" s="145">
        <f t="shared" si="24"/>
        <v>49</v>
      </c>
      <c r="F38" s="143">
        <f>SUM(F39:F40)</f>
        <v>1</v>
      </c>
      <c r="G38" s="144">
        <f>SUM(G39:G40)</f>
        <v>2</v>
      </c>
      <c r="H38" s="146">
        <f t="shared" si="25"/>
        <v>3</v>
      </c>
      <c r="I38" s="143">
        <f>SUM(I39:I40)</f>
        <v>32</v>
      </c>
      <c r="J38" s="144">
        <f>SUM(J39:J40)</f>
        <v>20</v>
      </c>
      <c r="K38" s="146">
        <f t="shared" si="26"/>
        <v>52</v>
      </c>
      <c r="L38" s="143">
        <f>SUM(L39:L40)</f>
        <v>32</v>
      </c>
      <c r="M38" s="144">
        <f>SUM(M39:M40)</f>
        <v>20</v>
      </c>
      <c r="N38" s="146">
        <f t="shared" si="27"/>
        <v>52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2</v>
      </c>
      <c r="T38" s="146">
        <f t="shared" si="29"/>
        <v>2</v>
      </c>
      <c r="U38" s="143">
        <f>SUM(U39:U40)</f>
        <v>32</v>
      </c>
      <c r="V38" s="144">
        <f>SUM(V39:V40)</f>
        <v>18</v>
      </c>
      <c r="W38" s="193">
        <f t="shared" si="30"/>
        <v>50</v>
      </c>
      <c r="X38" s="196">
        <f>SUM(X39:X40)</f>
        <v>31</v>
      </c>
      <c r="Y38" s="156">
        <f>SUM(Y39:Y40)</f>
        <v>18</v>
      </c>
      <c r="Z38" s="174">
        <f t="shared" si="31"/>
        <v>49</v>
      </c>
      <c r="AA38" s="155">
        <f>SUM(AA39:AA40)</f>
        <v>1</v>
      </c>
      <c r="AB38" s="156">
        <f>SUM(AB39:AB40)</f>
        <v>2</v>
      </c>
      <c r="AC38" s="174">
        <f t="shared" si="32"/>
        <v>3</v>
      </c>
      <c r="AD38" s="183">
        <f>SUM(AD39:AD40)</f>
        <v>32</v>
      </c>
      <c r="AE38" s="157">
        <f>SUM(AE39:AE40)</f>
        <v>20</v>
      </c>
      <c r="AF38" s="158">
        <f t="shared" si="33"/>
        <v>52</v>
      </c>
      <c r="AG38" s="155">
        <f>SUM(AG39:AG40)</f>
        <v>32</v>
      </c>
      <c r="AH38" s="156">
        <f>SUM(AH39:AH40)</f>
        <v>20</v>
      </c>
      <c r="AI38" s="174">
        <f t="shared" si="34"/>
        <v>52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2</v>
      </c>
      <c r="AO38" s="174">
        <f t="shared" si="36"/>
        <v>2</v>
      </c>
      <c r="AP38" s="183">
        <f>SUM(AP39:AP40)</f>
        <v>32</v>
      </c>
      <c r="AQ38" s="157">
        <f>SUM(AQ39:AQ40)</f>
        <v>18</v>
      </c>
      <c r="AR38" s="197">
        <f t="shared" si="37"/>
        <v>50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75"/>
      <c r="B39" s="121" t="s">
        <v>10</v>
      </c>
      <c r="C39" s="126"/>
      <c r="D39" s="90">
        <f>+Y39+AT39+BO39</f>
        <v>1</v>
      </c>
      <c r="E39" s="105">
        <f t="shared" si="24"/>
        <v>1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1</v>
      </c>
      <c r="K39" s="139">
        <f t="shared" si="26"/>
        <v>1</v>
      </c>
      <c r="L39" s="138"/>
      <c r="M39" s="90">
        <f>+AH39+BC39+BX39</f>
        <v>1</v>
      </c>
      <c r="N39" s="139">
        <f t="shared" si="27"/>
        <v>1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1</v>
      </c>
      <c r="W39" s="127">
        <f t="shared" si="30"/>
        <v>1</v>
      </c>
      <c r="X39" s="198"/>
      <c r="Y39" s="79">
        <v>1</v>
      </c>
      <c r="Z39" s="175">
        <f t="shared" si="31"/>
        <v>1</v>
      </c>
      <c r="AA39" s="159"/>
      <c r="AB39" s="79"/>
      <c r="AC39" s="175">
        <f t="shared" si="32"/>
        <v>0</v>
      </c>
      <c r="AD39" s="184"/>
      <c r="AE39" s="90">
        <f>+Y39+AB39</f>
        <v>1</v>
      </c>
      <c r="AF39" s="160">
        <f t="shared" si="33"/>
        <v>1</v>
      </c>
      <c r="AG39" s="159"/>
      <c r="AH39" s="79">
        <v>1</v>
      </c>
      <c r="AI39" s="175">
        <f t="shared" si="34"/>
        <v>1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1</v>
      </c>
      <c r="AR39" s="199">
        <f t="shared" si="37"/>
        <v>1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75"/>
      <c r="B40" s="121" t="s">
        <v>9</v>
      </c>
      <c r="C40" s="141">
        <f>+X40+AS40+BN40</f>
        <v>31</v>
      </c>
      <c r="D40" s="91">
        <f>+Y40+AT40+BO40</f>
        <v>17</v>
      </c>
      <c r="E40" s="107">
        <f t="shared" si="24"/>
        <v>48</v>
      </c>
      <c r="F40" s="140">
        <f>+AA40+AV40+BQ40</f>
        <v>1</v>
      </c>
      <c r="G40" s="91">
        <f>+AB40+AW40+BR40</f>
        <v>2</v>
      </c>
      <c r="H40" s="142">
        <f t="shared" si="25"/>
        <v>3</v>
      </c>
      <c r="I40" s="140">
        <f>+AD40+AY40+BT40</f>
        <v>32</v>
      </c>
      <c r="J40" s="91">
        <f>+AE40+AZ40+BU40</f>
        <v>19</v>
      </c>
      <c r="K40" s="142">
        <f t="shared" si="26"/>
        <v>51</v>
      </c>
      <c r="L40" s="140">
        <f>+AG40+BB40+BW40</f>
        <v>32</v>
      </c>
      <c r="M40" s="91">
        <f>+AH40+BC40+BX40</f>
        <v>19</v>
      </c>
      <c r="N40" s="142">
        <f t="shared" si="27"/>
        <v>51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2</v>
      </c>
      <c r="T40" s="142">
        <f t="shared" si="29"/>
        <v>2</v>
      </c>
      <c r="U40" s="140">
        <f>+AP40+BK40+CF40</f>
        <v>32</v>
      </c>
      <c r="V40" s="91">
        <f>+AQ40+BL40+CG40</f>
        <v>17</v>
      </c>
      <c r="W40" s="129">
        <f t="shared" si="30"/>
        <v>49</v>
      </c>
      <c r="X40" s="200">
        <v>31</v>
      </c>
      <c r="Y40" s="86">
        <v>17</v>
      </c>
      <c r="Z40" s="176">
        <f t="shared" si="31"/>
        <v>48</v>
      </c>
      <c r="AA40" s="161">
        <v>1</v>
      </c>
      <c r="AB40" s="86">
        <v>2</v>
      </c>
      <c r="AC40" s="176">
        <f t="shared" si="32"/>
        <v>3</v>
      </c>
      <c r="AD40" s="140">
        <f>+X40+AA40</f>
        <v>32</v>
      </c>
      <c r="AE40" s="91">
        <f>+Y40+AB40</f>
        <v>19</v>
      </c>
      <c r="AF40" s="162">
        <f t="shared" si="33"/>
        <v>51</v>
      </c>
      <c r="AG40" s="161">
        <v>32</v>
      </c>
      <c r="AH40" s="86">
        <v>19</v>
      </c>
      <c r="AI40" s="176">
        <f t="shared" si="34"/>
        <v>51</v>
      </c>
      <c r="AJ40" s="161"/>
      <c r="AK40" s="86"/>
      <c r="AL40" s="176">
        <f t="shared" si="35"/>
        <v>0</v>
      </c>
      <c r="AM40" s="161"/>
      <c r="AN40" s="86">
        <v>2</v>
      </c>
      <c r="AO40" s="176">
        <f t="shared" si="36"/>
        <v>2</v>
      </c>
      <c r="AP40" s="140">
        <f>+AG40+AJ40-AM40</f>
        <v>32</v>
      </c>
      <c r="AQ40" s="91">
        <f>+AH40+AK40-AN40</f>
        <v>17</v>
      </c>
      <c r="AR40" s="201">
        <f t="shared" si="37"/>
        <v>49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70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71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71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71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71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71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71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71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71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71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71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71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72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61</v>
      </c>
      <c r="D54" s="110">
        <f t="shared" si="68"/>
        <v>51</v>
      </c>
      <c r="E54" s="111">
        <f t="shared" si="68"/>
        <v>112</v>
      </c>
      <c r="F54" s="151">
        <f t="shared" si="68"/>
        <v>1</v>
      </c>
      <c r="G54" s="110">
        <f t="shared" si="68"/>
        <v>4</v>
      </c>
      <c r="H54" s="152">
        <f t="shared" si="68"/>
        <v>5</v>
      </c>
      <c r="I54" s="151">
        <f t="shared" si="68"/>
        <v>62</v>
      </c>
      <c r="J54" s="110">
        <f t="shared" si="68"/>
        <v>55</v>
      </c>
      <c r="K54" s="152">
        <f t="shared" si="68"/>
        <v>117</v>
      </c>
      <c r="L54" s="153">
        <f t="shared" si="68"/>
        <v>62</v>
      </c>
      <c r="M54" s="112">
        <f t="shared" si="68"/>
        <v>55</v>
      </c>
      <c r="N54" s="154">
        <f t="shared" si="68"/>
        <v>117</v>
      </c>
      <c r="O54" s="151">
        <f t="shared" si="68"/>
        <v>1</v>
      </c>
      <c r="P54" s="110">
        <f t="shared" si="68"/>
        <v>2</v>
      </c>
      <c r="Q54" s="152">
        <f t="shared" si="68"/>
        <v>3</v>
      </c>
      <c r="R54" s="151">
        <f t="shared" si="68"/>
        <v>0</v>
      </c>
      <c r="S54" s="110">
        <f t="shared" si="68"/>
        <v>2</v>
      </c>
      <c r="T54" s="152">
        <f t="shared" si="68"/>
        <v>2</v>
      </c>
      <c r="U54" s="151">
        <f t="shared" si="68"/>
        <v>63</v>
      </c>
      <c r="V54" s="110">
        <f t="shared" si="68"/>
        <v>55</v>
      </c>
      <c r="W54" s="132">
        <f t="shared" si="68"/>
        <v>118</v>
      </c>
      <c r="X54" s="209">
        <f t="shared" si="68"/>
        <v>60</v>
      </c>
      <c r="Y54" s="170">
        <f t="shared" si="68"/>
        <v>45</v>
      </c>
      <c r="Z54" s="182">
        <f t="shared" si="68"/>
        <v>105</v>
      </c>
      <c r="AA54" s="169">
        <f t="shared" si="68"/>
        <v>1</v>
      </c>
      <c r="AB54" s="170">
        <f t="shared" si="68"/>
        <v>4</v>
      </c>
      <c r="AC54" s="182">
        <f t="shared" si="68"/>
        <v>5</v>
      </c>
      <c r="AD54" s="191">
        <f t="shared" si="68"/>
        <v>61</v>
      </c>
      <c r="AE54" s="171">
        <f t="shared" si="68"/>
        <v>49</v>
      </c>
      <c r="AF54" s="172">
        <f t="shared" si="68"/>
        <v>110</v>
      </c>
      <c r="AG54" s="169">
        <f t="shared" si="68"/>
        <v>61</v>
      </c>
      <c r="AH54" s="170">
        <f t="shared" si="68"/>
        <v>49</v>
      </c>
      <c r="AI54" s="182">
        <f t="shared" ref="AI54:BN54" si="69">AI9+AI13+AI16+AI32+AI35+AI38+AI41</f>
        <v>110</v>
      </c>
      <c r="AJ54" s="169">
        <f t="shared" si="69"/>
        <v>1</v>
      </c>
      <c r="AK54" s="170">
        <f t="shared" si="69"/>
        <v>2</v>
      </c>
      <c r="AL54" s="182">
        <f t="shared" si="69"/>
        <v>3</v>
      </c>
      <c r="AM54" s="169">
        <f t="shared" si="69"/>
        <v>0</v>
      </c>
      <c r="AN54" s="170">
        <f t="shared" si="69"/>
        <v>2</v>
      </c>
      <c r="AO54" s="182">
        <f t="shared" si="69"/>
        <v>2</v>
      </c>
      <c r="AP54" s="191">
        <f t="shared" si="69"/>
        <v>62</v>
      </c>
      <c r="AQ54" s="171">
        <f t="shared" si="69"/>
        <v>49</v>
      </c>
      <c r="AR54" s="210">
        <f t="shared" si="69"/>
        <v>111</v>
      </c>
      <c r="AS54" s="209">
        <f t="shared" si="69"/>
        <v>1</v>
      </c>
      <c r="AT54" s="170">
        <f t="shared" si="69"/>
        <v>6</v>
      </c>
      <c r="AU54" s="182">
        <f t="shared" si="69"/>
        <v>7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1</v>
      </c>
      <c r="AZ54" s="171">
        <f t="shared" si="69"/>
        <v>6</v>
      </c>
      <c r="BA54" s="172">
        <f t="shared" si="69"/>
        <v>7</v>
      </c>
      <c r="BB54" s="169">
        <f t="shared" si="69"/>
        <v>1</v>
      </c>
      <c r="BC54" s="170">
        <f t="shared" si="69"/>
        <v>6</v>
      </c>
      <c r="BD54" s="182">
        <f t="shared" si="69"/>
        <v>7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1</v>
      </c>
      <c r="BL54" s="171">
        <f t="shared" si="69"/>
        <v>6</v>
      </c>
      <c r="BM54" s="210">
        <f t="shared" si="69"/>
        <v>7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7</v>
      </c>
      <c r="E55" s="105">
        <f>SUM(C55:D55)</f>
        <v>7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7</v>
      </c>
      <c r="K55" s="139">
        <f>SUM(I55:J55)</f>
        <v>7</v>
      </c>
      <c r="L55" s="138"/>
      <c r="M55" s="104">
        <f>M10+M36</f>
        <v>7</v>
      </c>
      <c r="N55" s="139">
        <f>SUM(L55:M55)</f>
        <v>7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7</v>
      </c>
      <c r="W55" s="127">
        <f>SUM(U55:V55)</f>
        <v>7</v>
      </c>
      <c r="X55" s="198"/>
      <c r="Y55" s="2">
        <f>Y10+Y36</f>
        <v>7</v>
      </c>
      <c r="Z55" s="175">
        <f>SUM(X55:Y55)</f>
        <v>7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7</v>
      </c>
      <c r="AF55" s="160">
        <f>SUM(AD55:AE55)</f>
        <v>7</v>
      </c>
      <c r="AG55" s="159"/>
      <c r="AH55" s="2">
        <f>AH10+AH36</f>
        <v>7</v>
      </c>
      <c r="AI55" s="175">
        <f>SUM(AG55:AH55)</f>
        <v>7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7</v>
      </c>
      <c r="AR55" s="199">
        <f>SUM(AP55:AQ55)</f>
        <v>7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6</v>
      </c>
      <c r="E56" s="105">
        <f>SUM(C56:D56)</f>
        <v>6</v>
      </c>
      <c r="F56" s="138"/>
      <c r="G56" s="104">
        <f>G11+G14+G18+G21+G24+G27+G30+G33+G39+G43+G46+G49+G52</f>
        <v>1</v>
      </c>
      <c r="H56" s="139">
        <f>SUM(F56:G56)</f>
        <v>1</v>
      </c>
      <c r="I56" s="138"/>
      <c r="J56" s="104">
        <f>J11+J14+J18+J21+J24+J27+J30+J33+J39+J43+J46+J49+J52</f>
        <v>7</v>
      </c>
      <c r="K56" s="139">
        <f>SUM(I56:J56)</f>
        <v>7</v>
      </c>
      <c r="L56" s="138"/>
      <c r="M56" s="104">
        <f>M11+M14+M18+M21+M24+M27+M30+M33+M39+M43+M46+M49+M52</f>
        <v>7</v>
      </c>
      <c r="N56" s="139">
        <f>SUM(L56:M56)</f>
        <v>7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7</v>
      </c>
      <c r="W56" s="127">
        <f>SUM(U56:V56)</f>
        <v>7</v>
      </c>
      <c r="X56" s="198"/>
      <c r="Y56" s="2">
        <f>Y11+Y14+Y18+Y21+Y24+Y27+Y30+Y33+Y39+Y43+Y46+Y49+Y52</f>
        <v>6</v>
      </c>
      <c r="Z56" s="175">
        <f>SUM(X56:Y56)</f>
        <v>6</v>
      </c>
      <c r="AA56" s="159"/>
      <c r="AB56" s="2">
        <f>AB11+AB14+AB18+AB21+AB24+AB27+AB30+AB33+AB39+AB43+AB46+AB49+AB52</f>
        <v>1</v>
      </c>
      <c r="AC56" s="175">
        <f>SUM(AA56:AB56)</f>
        <v>1</v>
      </c>
      <c r="AD56" s="184"/>
      <c r="AE56" s="90">
        <f>AE11+AE14+AE18+AE21+AE24+AE27+AE30+AE33+AE39+AE43+AE46+AE49+AE52</f>
        <v>7</v>
      </c>
      <c r="AF56" s="160">
        <f>SUM(AD56:AE56)</f>
        <v>7</v>
      </c>
      <c r="AG56" s="159"/>
      <c r="AH56" s="2">
        <f>AH11+AH14+AH18+AH21+AH24+AH27+AH30+AH33+AH39+AH43+AH46+AH49+AH52</f>
        <v>7</v>
      </c>
      <c r="AI56" s="175">
        <f>SUM(AG56:AH56)</f>
        <v>7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7</v>
      </c>
      <c r="AR56" s="199">
        <f>SUM(AP56:AQ56)</f>
        <v>7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61</v>
      </c>
      <c r="D57" s="106">
        <f>D12+D15+D19+D22+D25+D28+D31+D34+D37+D40+D44+D47+D50+D53</f>
        <v>38</v>
      </c>
      <c r="E57" s="107">
        <f>SUM(C57:D57)</f>
        <v>99</v>
      </c>
      <c r="F57" s="150">
        <f>F12+F15+F19+F22+F25+F28+F31+F34+F37+F40+F44+F47+F50+F53</f>
        <v>1</v>
      </c>
      <c r="G57" s="106">
        <f>G12+G15+G19+G22+G25+G28+G31+G34+G37+G40+G44+G47+G50+G53</f>
        <v>3</v>
      </c>
      <c r="H57" s="142">
        <f>SUM(F57:G57)</f>
        <v>4</v>
      </c>
      <c r="I57" s="150">
        <f>I12+I15+I19+I22+I25+I28+I31+I34+I37+I40+I44+I47+I50+I53</f>
        <v>62</v>
      </c>
      <c r="J57" s="106">
        <f>J12+J15+J19+J22+J25+J28+J31+J34+J37+J40+J44+J47+J50+J53</f>
        <v>41</v>
      </c>
      <c r="K57" s="142">
        <f>SUM(I57:J57)</f>
        <v>103</v>
      </c>
      <c r="L57" s="150">
        <f>L12+L15+L19+L22+L25+L28+L31+L34+L37+L40+L44+L47+L50+L53</f>
        <v>62</v>
      </c>
      <c r="M57" s="106">
        <f>M12+M15+M19+M22+M25+M28+M31+M34+M37+M40+M44+M47+M50+M53</f>
        <v>41</v>
      </c>
      <c r="N57" s="142">
        <f>SUM(L57:M57)</f>
        <v>103</v>
      </c>
      <c r="O57" s="150">
        <f>O12+O15+O19+O22+O25+O28+O31+O34+O37+O40+O44+O47+O50+O53</f>
        <v>1</v>
      </c>
      <c r="P57" s="106">
        <f>P12+P15+P19+P22+P25+P28+P31+P34+P37+P40+P44+P47+P50+P53</f>
        <v>2</v>
      </c>
      <c r="Q57" s="142">
        <f>SUM(O57:P57)</f>
        <v>3</v>
      </c>
      <c r="R57" s="150">
        <f>R12+R15+R19+R22+R25+R28+R31+R34+R37+R40+R44+R47+R50+R53</f>
        <v>0</v>
      </c>
      <c r="S57" s="106">
        <f>S12+S15+S19+S22+S25+S28+S31+S34+S37+S40+S44+S47+S50+S53</f>
        <v>2</v>
      </c>
      <c r="T57" s="142">
        <f>SUM(R57:S57)</f>
        <v>2</v>
      </c>
      <c r="U57" s="150">
        <f>U12+U15+U19+U22+U25+U28+U31+U34+U37+U40+U44+U47+U50+U53</f>
        <v>63</v>
      </c>
      <c r="V57" s="106">
        <f>V12+V15+V19+V22+V25+V28+V31+V34+V37+V40+V44+V47+V50+V53</f>
        <v>41</v>
      </c>
      <c r="W57" s="129">
        <f>SUM(U57:V57)</f>
        <v>104</v>
      </c>
      <c r="X57" s="211">
        <f>X12+X15+X19+X22+X25+X28+X31+X34+X37+X40+X44+X47+X50+X53</f>
        <v>60</v>
      </c>
      <c r="Y57" s="36">
        <f>Y12+Y15+Y19+Y22+Y25+Y28+Y31+Y34+Y37+Y40+Y44+Y47+Y50+Y53</f>
        <v>32</v>
      </c>
      <c r="Z57" s="176">
        <f>SUM(X57:Y57)</f>
        <v>92</v>
      </c>
      <c r="AA57" s="173">
        <f>AA12+AA15+AA19+AA22+AA25+AA28+AA31+AA34+AA37+AA40+AA44+AA47+AA50+AA53</f>
        <v>1</v>
      </c>
      <c r="AB57" s="36">
        <f>AB12+AB15+AB19+AB22+AB25+AB28+AB31+AB34+AB37+AB40+AB44+AB47+AB50+AB53</f>
        <v>3</v>
      </c>
      <c r="AC57" s="176">
        <f>SUM(AA57:AB57)</f>
        <v>4</v>
      </c>
      <c r="AD57" s="140">
        <f>AD12+AD15+AD19+AD22+AD25+AD28+AD31+AD34+AD37+AD40+AD44+AD47+AD50+AD53</f>
        <v>61</v>
      </c>
      <c r="AE57" s="91">
        <f>AE12+AE15+AE19+AE22+AE25+AE28+AE31+AE34+AE37+AE40+AE44+AE47+AE50+AE53</f>
        <v>35</v>
      </c>
      <c r="AF57" s="162">
        <f>SUM(AD57:AE57)</f>
        <v>96</v>
      </c>
      <c r="AG57" s="173">
        <f>AG12+AG15+AG19+AG22+AG25+AG28+AG31+AG34+AG37+AG40+AG44+AG47+AG50+AG53</f>
        <v>61</v>
      </c>
      <c r="AH57" s="36">
        <f>AH12+AH15+AH19+AH22+AH25+AH28+AH31+AH34+AH37+AH40+AH44+AH47+AH50+AH53</f>
        <v>35</v>
      </c>
      <c r="AI57" s="176">
        <f>SUM(AG57:AH57)</f>
        <v>96</v>
      </c>
      <c r="AJ57" s="173">
        <f>AJ12+AJ15+AJ19+AJ22+AJ25+AJ28+AJ31+AJ34+AJ37+AJ40+AJ44+AJ47+AJ50+AJ53</f>
        <v>1</v>
      </c>
      <c r="AK57" s="36">
        <f>AK12+AK15+AK19+AK22+AK25+AK28+AK31+AK34+AK37+AK40+AK44+AK47+AK50+AK53</f>
        <v>2</v>
      </c>
      <c r="AL57" s="176">
        <f>SUM(AJ57:AK57)</f>
        <v>3</v>
      </c>
      <c r="AM57" s="173">
        <f>AM12+AM15+AM19+AM22+AM25+AM28+AM31+AM34+AM37+AM40+AM44+AM47+AM50+AM53</f>
        <v>0</v>
      </c>
      <c r="AN57" s="36">
        <f>AN12+AN15+AN19+AN22+AN25+AN28+AN31+AN34+AN37+AN40+AN44+AN47+AN50+AN53</f>
        <v>2</v>
      </c>
      <c r="AO57" s="176">
        <f>SUM(AM57:AN57)</f>
        <v>2</v>
      </c>
      <c r="AP57" s="140">
        <f>AP12+AP15+AP19+AP22+AP25+AP28+AP31+AP34+AP37+AP40+AP44+AP47+AP50+AP53</f>
        <v>62</v>
      </c>
      <c r="AQ57" s="91">
        <f>AQ12+AQ15+AQ19+AQ22+AQ25+AQ28+AQ31+AQ34+AQ37+AQ40+AQ44+AQ47+AQ50+AQ53</f>
        <v>35</v>
      </c>
      <c r="AR57" s="201">
        <f>SUM(AP57:AQ57)</f>
        <v>97</v>
      </c>
      <c r="AS57" s="211">
        <f>AS12+AS15+AS19+AS22+AS25+AS28+AS31+AS34+AS37+AS40+AS44+AS47+AS50+AS53</f>
        <v>1</v>
      </c>
      <c r="AT57" s="36">
        <f>AT12+AT15+AT19+AT22+AT25+AT28+AT31+AT34+AT37+AT40+AT44+AT47+AT50+AT53</f>
        <v>6</v>
      </c>
      <c r="AU57" s="176">
        <f>SUM(AS57:AT57)</f>
        <v>7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1</v>
      </c>
      <c r="AZ57" s="91">
        <f>AZ12+AZ15+AZ19+AZ22+AZ25+AZ28+AZ31+AZ34+AZ37+AZ40+AZ44+AZ47+AZ50+AZ53</f>
        <v>6</v>
      </c>
      <c r="BA57" s="162">
        <f>SUM(AY57:AZ57)</f>
        <v>7</v>
      </c>
      <c r="BB57" s="173">
        <f>BB12+BB15+BB19+BB22+BB25+BB28+BB31+BB34+BB37+BB40+BB44+BB47+BB50+BB53</f>
        <v>1</v>
      </c>
      <c r="BC57" s="36">
        <f>BC12+BC15+BC19+BC22+BC25+BC28+BC31+BC34+BC37+BC40+BC44+BC47+BC50+BC53</f>
        <v>6</v>
      </c>
      <c r="BD57" s="176">
        <f>SUM(BB57:BC57)</f>
        <v>7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1</v>
      </c>
      <c r="BL57" s="91">
        <f>BL12+BL15+BL19+BL22+BL25+BL28+BL31+BL34+BL37+BL40+BL44+BL47+BL50+BL53</f>
        <v>6</v>
      </c>
      <c r="BM57" s="201">
        <f>SUM(BK57:BL57)</f>
        <v>7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45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topLeftCell="B25" zoomScale="85" zoomScaleNormal="85" zoomScaleSheetLayoutView="85" workbookViewId="0">
      <selection activeCell="O37" sqref="O37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9" t="s">
        <v>75</v>
      </c>
      <c r="B2" s="369"/>
      <c r="C2" s="383" t="str">
        <f>+'Т1 - број запослених'!C2:L2</f>
        <v>Општина Чока</v>
      </c>
      <c r="D2" s="383"/>
      <c r="E2" s="383"/>
      <c r="F2" s="383"/>
      <c r="G2" s="383"/>
      <c r="H2" s="383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4" t="s">
        <v>128</v>
      </c>
      <c r="D4" s="385"/>
      <c r="E4" s="385"/>
      <c r="F4" s="385"/>
      <c r="G4" s="385"/>
      <c r="H4" s="385"/>
      <c r="I4" s="389" t="s">
        <v>129</v>
      </c>
      <c r="J4" s="385"/>
      <c r="K4" s="390"/>
      <c r="L4" s="268"/>
      <c r="M4" s="385" t="s">
        <v>130</v>
      </c>
      <c r="N4" s="385"/>
      <c r="O4" s="385"/>
      <c r="P4" s="385"/>
      <c r="Q4" s="385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59">
        <v>1</v>
      </c>
      <c r="B6" s="327">
        <v>2</v>
      </c>
      <c r="C6" s="327">
        <v>3</v>
      </c>
      <c r="D6" s="327">
        <v>4</v>
      </c>
      <c r="E6" s="327">
        <v>5</v>
      </c>
      <c r="F6" s="327">
        <v>6</v>
      </c>
      <c r="G6" s="351">
        <v>7</v>
      </c>
      <c r="H6" s="360">
        <v>8</v>
      </c>
      <c r="I6" s="391">
        <v>9</v>
      </c>
      <c r="J6" s="327">
        <v>10</v>
      </c>
      <c r="K6" s="393">
        <v>11</v>
      </c>
      <c r="L6" s="316"/>
      <c r="M6" s="381">
        <v>12</v>
      </c>
      <c r="N6" s="327">
        <v>13</v>
      </c>
      <c r="O6" s="351">
        <v>14</v>
      </c>
      <c r="P6" s="327">
        <v>15</v>
      </c>
      <c r="Q6" s="351">
        <v>16</v>
      </c>
      <c r="R6" s="327">
        <v>17</v>
      </c>
    </row>
    <row r="7" spans="1:21" x14ac:dyDescent="0.25">
      <c r="A7" s="359"/>
      <c r="B7" s="328"/>
      <c r="C7" s="328"/>
      <c r="D7" s="328"/>
      <c r="E7" s="328"/>
      <c r="F7" s="328"/>
      <c r="G7" s="379"/>
      <c r="H7" s="361"/>
      <c r="I7" s="392"/>
      <c r="J7" s="328"/>
      <c r="K7" s="394"/>
      <c r="L7" s="317"/>
      <c r="M7" s="382"/>
      <c r="N7" s="328"/>
      <c r="O7" s="379"/>
      <c r="P7" s="328"/>
      <c r="Q7" s="379"/>
      <c r="R7" s="328"/>
    </row>
    <row r="8" spans="1:21" ht="29.25" x14ac:dyDescent="0.25">
      <c r="A8" s="375">
        <v>1</v>
      </c>
      <c r="B8" s="33" t="s">
        <v>105</v>
      </c>
      <c r="C8" s="235">
        <f>SUM(C9:C11)</f>
        <v>43</v>
      </c>
      <c r="D8" s="229">
        <v>52283947</v>
      </c>
      <c r="E8" s="236">
        <f>SUM(E9:E11)</f>
        <v>0</v>
      </c>
      <c r="F8" s="229"/>
      <c r="G8" s="236">
        <f>SUM(G9:G11)</f>
        <v>0</v>
      </c>
      <c r="H8" s="275"/>
      <c r="I8" s="294">
        <v>4411268</v>
      </c>
      <c r="J8" s="229">
        <v>0</v>
      </c>
      <c r="K8" s="295">
        <v>0</v>
      </c>
      <c r="L8" s="318">
        <f>I8*1.07*12</f>
        <v>56640681.120000005</v>
      </c>
      <c r="M8" s="286">
        <f>SUM(M9:M11)</f>
        <v>46</v>
      </c>
      <c r="N8" s="229">
        <v>62610200</v>
      </c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75"/>
      <c r="B9" s="34" t="s">
        <v>5</v>
      </c>
      <c r="C9" s="215">
        <f>+'Т1 - број запослених'!AF10</f>
        <v>7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7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75"/>
      <c r="B10" s="34" t="s">
        <v>6</v>
      </c>
      <c r="C10" s="215">
        <f>+'Т1 - број запослених'!AF11</f>
        <v>5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5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75"/>
      <c r="B11" s="34" t="s">
        <v>7</v>
      </c>
      <c r="C11" s="215">
        <f>+'Т1 - број запослених'!AF12</f>
        <v>31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34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75">
        <v>2</v>
      </c>
      <c r="B12" s="33" t="s">
        <v>8</v>
      </c>
      <c r="C12" s="214">
        <f>C13+C14</f>
        <v>8</v>
      </c>
      <c r="D12" s="89">
        <v>7568918</v>
      </c>
      <c r="E12" s="214">
        <f>E13+E14</f>
        <v>0</v>
      </c>
      <c r="F12" s="89"/>
      <c r="G12" s="214">
        <f>G14</f>
        <v>0</v>
      </c>
      <c r="H12" s="277"/>
      <c r="I12" s="297">
        <v>627370.82999999996</v>
      </c>
      <c r="J12" s="89"/>
      <c r="K12" s="298"/>
      <c r="L12" s="318">
        <f t="shared" si="0"/>
        <v>8055441.4572000001</v>
      </c>
      <c r="M12" s="288">
        <f>M13+M14</f>
        <v>8</v>
      </c>
      <c r="N12" s="89">
        <v>9219128</v>
      </c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75"/>
      <c r="B13" s="34" t="s">
        <v>6</v>
      </c>
      <c r="C13" s="215">
        <f>+'Т1 - број запослених'!AF14</f>
        <v>1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1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75"/>
      <c r="B14" s="34" t="s">
        <v>7</v>
      </c>
      <c r="C14" s="215">
        <f>+'Т1 - број запослених'!AF15</f>
        <v>7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7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75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5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75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75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75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75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75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75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75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75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75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75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75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75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75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75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70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71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72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70">
        <v>5</v>
      </c>
      <c r="B34" s="38" t="s">
        <v>1</v>
      </c>
      <c r="C34" s="214">
        <f>C35+C36</f>
        <v>7</v>
      </c>
      <c r="D34" s="79">
        <v>4487226</v>
      </c>
      <c r="E34" s="214">
        <f>E36</f>
        <v>7</v>
      </c>
      <c r="F34" s="79"/>
      <c r="G34" s="214">
        <f>G36</f>
        <v>0</v>
      </c>
      <c r="H34" s="280"/>
      <c r="I34" s="305">
        <v>407814</v>
      </c>
      <c r="J34" s="79"/>
      <c r="K34" s="306"/>
      <c r="L34" s="318">
        <f t="shared" si="0"/>
        <v>5236331.7600000007</v>
      </c>
      <c r="M34" s="288">
        <f>M35+M36</f>
        <v>7</v>
      </c>
      <c r="N34" s="79">
        <v>5345964</v>
      </c>
      <c r="O34" s="214">
        <f>O35+O36</f>
        <v>7</v>
      </c>
      <c r="P34" s="79"/>
      <c r="Q34" s="214">
        <f>Q36</f>
        <v>0</v>
      </c>
      <c r="R34" s="79"/>
    </row>
    <row r="35" spans="1:21" x14ac:dyDescent="0.25">
      <c r="A35" s="371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72"/>
      <c r="B36" s="34" t="s">
        <v>7</v>
      </c>
      <c r="C36" s="215">
        <f>+'Т1 - број запослених'!AF37</f>
        <v>7</v>
      </c>
      <c r="D36" s="3"/>
      <c r="E36" s="215">
        <f>+'Т1 - број запослених'!BA37</f>
        <v>7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7</v>
      </c>
      <c r="N36" s="3"/>
      <c r="O36" s="215">
        <f>+'Т1 - број запослених'!BM37</f>
        <v>7</v>
      </c>
      <c r="P36" s="3"/>
      <c r="Q36" s="215">
        <f>+'Т1 - број запослених'!CH37</f>
        <v>0</v>
      </c>
      <c r="R36" s="3"/>
    </row>
    <row r="37" spans="1:21" x14ac:dyDescent="0.25">
      <c r="A37" s="375">
        <v>6</v>
      </c>
      <c r="B37" s="38" t="s">
        <v>11</v>
      </c>
      <c r="C37" s="214">
        <f>SUM(C38:C39)</f>
        <v>52</v>
      </c>
      <c r="D37" s="79">
        <v>50411000</v>
      </c>
      <c r="E37" s="214">
        <f>SUM(E38:E39)</f>
        <v>0</v>
      </c>
      <c r="F37" s="79"/>
      <c r="G37" s="214">
        <f>SUM(G38:G39)</f>
        <v>0</v>
      </c>
      <c r="H37" s="280"/>
      <c r="I37" s="305">
        <v>3879794</v>
      </c>
      <c r="J37" s="79"/>
      <c r="K37" s="306"/>
      <c r="L37" s="318">
        <f t="shared" si="0"/>
        <v>49816554.960000001</v>
      </c>
      <c r="M37" s="288">
        <f>SUM(M38:M39)</f>
        <v>50</v>
      </c>
      <c r="N37" s="79">
        <v>56900000</v>
      </c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75"/>
      <c r="B38" s="12" t="s">
        <v>10</v>
      </c>
      <c r="C38" s="215">
        <f>+'Т1 - број запослених'!AF39</f>
        <v>1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1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75"/>
      <c r="B39" s="12" t="s">
        <v>9</v>
      </c>
      <c r="C39" s="215">
        <f>+'Т1 - број запослених'!AF40</f>
        <v>51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49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70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71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71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71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71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71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71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71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71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71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110</v>
      </c>
      <c r="D50" s="40">
        <f t="shared" si="4"/>
        <v>114751091</v>
      </c>
      <c r="E50" s="218">
        <f t="shared" si="4"/>
        <v>7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9326246.8300000001</v>
      </c>
      <c r="J50" s="40">
        <f t="shared" si="4"/>
        <v>0</v>
      </c>
      <c r="K50" s="314">
        <f t="shared" si="4"/>
        <v>0</v>
      </c>
      <c r="L50" s="318">
        <f t="shared" si="0"/>
        <v>119749009.29720001</v>
      </c>
      <c r="M50" s="291">
        <f t="shared" ref="M50:R50" si="5">M8+M12+M15+M31+M34+M37+M40</f>
        <v>111</v>
      </c>
      <c r="N50" s="40">
        <f t="shared" si="5"/>
        <v>134075292</v>
      </c>
      <c r="O50" s="218">
        <f t="shared" si="5"/>
        <v>7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7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7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7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7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96</v>
      </c>
      <c r="D53" s="3"/>
      <c r="E53" s="215">
        <f>+'Т1 - број запослених'!BA57</f>
        <v>7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97</v>
      </c>
      <c r="N53" s="3"/>
      <c r="O53" s="215">
        <f>+'Т1 - број запослених'!BM57</f>
        <v>7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G10" sqref="G1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9" t="s">
        <v>75</v>
      </c>
      <c r="B2" s="369"/>
      <c r="C2" s="396" t="str">
        <f>+'Т1 - број запослених'!C2:L2</f>
        <v>Општина Чока</v>
      </c>
      <c r="D2" s="396"/>
      <c r="E2" s="396"/>
      <c r="F2" s="396"/>
      <c r="G2" s="7"/>
      <c r="H2" s="7"/>
    </row>
    <row r="4" spans="1:9" ht="43.5" customHeight="1" x14ac:dyDescent="0.25">
      <c r="B4" s="395" t="s">
        <v>134</v>
      </c>
      <c r="C4" s="395"/>
      <c r="D4" s="395"/>
      <c r="E4" s="395"/>
      <c r="F4" s="395"/>
      <c r="G4" s="395"/>
      <c r="H4" s="395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ht="30" x14ac:dyDescent="0.25">
      <c r="A9" s="42">
        <v>1</v>
      </c>
      <c r="B9" s="82" t="s">
        <v>170</v>
      </c>
      <c r="C9" s="82">
        <v>463</v>
      </c>
      <c r="D9" s="79"/>
      <c r="E9" s="79">
        <v>1</v>
      </c>
      <c r="F9" s="79">
        <v>0</v>
      </c>
      <c r="G9" s="79">
        <v>1647000</v>
      </c>
      <c r="H9" s="220">
        <f>D9+F9</f>
        <v>0</v>
      </c>
      <c r="I9" s="224">
        <v>1647000</v>
      </c>
    </row>
    <row r="10" spans="1:9" x14ac:dyDescent="0.25">
      <c r="A10" s="42">
        <v>2</v>
      </c>
      <c r="B10" s="82" t="s">
        <v>169</v>
      </c>
      <c r="C10" s="82">
        <v>464</v>
      </c>
      <c r="D10" s="79"/>
      <c r="E10" s="79"/>
      <c r="F10" s="79">
        <v>2</v>
      </c>
      <c r="G10" s="79">
        <v>2250000</v>
      </c>
      <c r="H10" s="220">
        <f t="shared" ref="H10:H27" si="0">D10+F10</f>
        <v>2</v>
      </c>
      <c r="I10" s="224">
        <f t="shared" ref="I10:I27" si="1">E10+G10</f>
        <v>2250000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1</v>
      </c>
      <c r="F28" s="224">
        <f>SUM(F9:F19)</f>
        <v>2</v>
      </c>
      <c r="G28" s="224">
        <f>SUM(G9:G19)</f>
        <v>3897000</v>
      </c>
      <c r="H28" s="224">
        <f>SUM(H9:H27)</f>
        <v>2</v>
      </c>
      <c r="I28" s="224">
        <f>SUM(I9:I27)</f>
        <v>3897000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A7" zoomScale="110" zoomScaleNormal="110" workbookViewId="0">
      <selection activeCell="I22" sqref="I22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8" t="s">
        <v>75</v>
      </c>
      <c r="B2" s="408"/>
      <c r="C2" s="400" t="str">
        <f>+'Т1 - број запослених'!C2:L2</f>
        <v>Општина Чока</v>
      </c>
      <c r="D2" s="400"/>
      <c r="E2" s="400"/>
      <c r="F2" s="400"/>
    </row>
    <row r="3" spans="1:15" x14ac:dyDescent="0.25">
      <c r="A3" s="7"/>
      <c r="B3" s="7"/>
    </row>
    <row r="4" spans="1:15" ht="15.75" x14ac:dyDescent="0.25">
      <c r="C4" s="369" t="s">
        <v>137</v>
      </c>
      <c r="D4" s="369"/>
      <c r="E4" s="369"/>
      <c r="F4" s="369"/>
      <c r="G4" s="369"/>
      <c r="H4" s="369"/>
      <c r="I4" s="13"/>
      <c r="J4" s="13"/>
    </row>
    <row r="6" spans="1:15" ht="19.5" customHeight="1" x14ac:dyDescent="0.3">
      <c r="B6" s="227" t="s">
        <v>111</v>
      </c>
      <c r="C6" s="412">
        <v>2022</v>
      </c>
      <c r="D6" s="412"/>
      <c r="E6" s="412"/>
      <c r="F6" s="412"/>
      <c r="G6" s="412"/>
      <c r="H6" s="412"/>
      <c r="I6" s="397">
        <v>2023</v>
      </c>
      <c r="J6" s="398"/>
      <c r="K6" s="398"/>
      <c r="L6" s="399"/>
    </row>
    <row r="7" spans="1:15" ht="37.5" customHeight="1" x14ac:dyDescent="0.25">
      <c r="A7" s="401" t="s">
        <v>2</v>
      </c>
      <c r="B7" s="409" t="s">
        <v>0</v>
      </c>
      <c r="C7" s="404" t="s">
        <v>113</v>
      </c>
      <c r="D7" s="405"/>
      <c r="E7" s="404" t="s">
        <v>138</v>
      </c>
      <c r="F7" s="405"/>
      <c r="G7" s="401" t="s">
        <v>139</v>
      </c>
      <c r="H7" s="401" t="s">
        <v>140</v>
      </c>
      <c r="I7" s="406" t="s">
        <v>141</v>
      </c>
      <c r="J7" s="407"/>
      <c r="K7" s="401" t="s">
        <v>142</v>
      </c>
      <c r="L7" s="401" t="s">
        <v>143</v>
      </c>
    </row>
    <row r="8" spans="1:15" ht="30" customHeight="1" x14ac:dyDescent="0.25">
      <c r="A8" s="402"/>
      <c r="B8" s="410"/>
      <c r="C8" s="401" t="s">
        <v>37</v>
      </c>
      <c r="D8" s="49" t="s">
        <v>61</v>
      </c>
      <c r="E8" s="401" t="s">
        <v>37</v>
      </c>
      <c r="F8" s="49" t="s">
        <v>61</v>
      </c>
      <c r="G8" s="402"/>
      <c r="H8" s="402"/>
      <c r="I8" s="401" t="s">
        <v>37</v>
      </c>
      <c r="J8" s="49" t="s">
        <v>61</v>
      </c>
      <c r="K8" s="402"/>
      <c r="L8" s="402"/>
    </row>
    <row r="9" spans="1:15" ht="56.25" customHeight="1" x14ac:dyDescent="0.25">
      <c r="A9" s="403"/>
      <c r="B9" s="411"/>
      <c r="C9" s="403"/>
      <c r="D9" s="77"/>
      <c r="E9" s="403"/>
      <c r="F9" s="77"/>
      <c r="G9" s="403"/>
      <c r="H9" s="403"/>
      <c r="I9" s="403"/>
      <c r="J9" s="77"/>
      <c r="K9" s="403"/>
      <c r="L9" s="403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>
        <v>750000</v>
      </c>
      <c r="D11" s="80"/>
      <c r="E11" s="80">
        <v>428261</v>
      </c>
      <c r="F11" s="80"/>
      <c r="G11" s="80">
        <v>5</v>
      </c>
      <c r="H11" s="80"/>
      <c r="I11" s="80">
        <v>765000</v>
      </c>
      <c r="J11" s="80"/>
      <c r="K11" s="80">
        <v>3</v>
      </c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75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5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75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75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75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5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>
        <v>80500</v>
      </c>
      <c r="D20" s="80"/>
      <c r="E20" s="80">
        <v>77000</v>
      </c>
      <c r="F20" s="80"/>
      <c r="G20" s="80">
        <v>1</v>
      </c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>
        <v>636000</v>
      </c>
      <c r="D21" s="80"/>
      <c r="E21" s="80">
        <v>521677</v>
      </c>
      <c r="F21" s="80"/>
      <c r="G21" s="80">
        <v>5</v>
      </c>
      <c r="H21" s="80"/>
      <c r="I21" s="80">
        <v>1400000</v>
      </c>
      <c r="J21" s="80"/>
      <c r="K21" s="80">
        <v>5</v>
      </c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5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5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75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75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75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1466500</v>
      </c>
      <c r="D27" s="226">
        <f t="shared" si="2"/>
        <v>0</v>
      </c>
      <c r="E27" s="226">
        <f t="shared" si="2"/>
        <v>1026938</v>
      </c>
      <c r="F27" s="226">
        <f t="shared" si="2"/>
        <v>0</v>
      </c>
      <c r="G27" s="226">
        <f t="shared" si="2"/>
        <v>11</v>
      </c>
      <c r="H27" s="226">
        <f t="shared" si="2"/>
        <v>0</v>
      </c>
      <c r="I27" s="226">
        <f t="shared" si="2"/>
        <v>2165000</v>
      </c>
      <c r="J27" s="226">
        <f t="shared" si="2"/>
        <v>0</v>
      </c>
      <c r="K27" s="226">
        <f t="shared" si="2"/>
        <v>8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7"/>
  <sheetViews>
    <sheetView view="pageBreakPreview" topLeftCell="A22" zoomScale="60" zoomScaleNormal="60" workbookViewId="0">
      <selection activeCell="U34" sqref="U3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8.28515625" style="14" customWidth="1"/>
    <col min="6" max="6" width="8.7109375" style="14" customWidth="1"/>
    <col min="7" max="7" width="10.140625" style="14" customWidth="1"/>
    <col min="8" max="8" width="8" style="14" customWidth="1"/>
    <col min="9" max="9" width="8.7109375" style="14" customWidth="1"/>
    <col min="10" max="10" width="7.85546875" style="14" customWidth="1"/>
    <col min="11" max="11" width="8.5703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8.7109375" style="14" customWidth="1"/>
    <col min="16" max="16" width="7.85546875" style="14" customWidth="1"/>
    <col min="17" max="17" width="11.42578125" style="14" customWidth="1"/>
    <col min="18" max="18" width="10.2851562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69" t="s">
        <v>75</v>
      </c>
      <c r="B2" s="369"/>
      <c r="C2" s="383" t="str">
        <f>+'Т1 - број запослених'!C2:L2</f>
        <v>Општина Чока</v>
      </c>
      <c r="D2" s="383"/>
      <c r="E2" s="383"/>
      <c r="F2" s="383"/>
      <c r="G2" s="383"/>
      <c r="H2" s="383"/>
      <c r="I2" s="76"/>
      <c r="J2" s="76"/>
    </row>
    <row r="4" spans="1:28" ht="15.75" x14ac:dyDescent="0.25">
      <c r="C4" s="369" t="s">
        <v>144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22" t="s">
        <v>2</v>
      </c>
      <c r="B7" s="422" t="s">
        <v>14</v>
      </c>
      <c r="C7" s="413" t="s">
        <v>15</v>
      </c>
      <c r="D7" s="413" t="s">
        <v>16</v>
      </c>
      <c r="E7" s="416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8"/>
      <c r="T7" s="413" t="s">
        <v>19</v>
      </c>
      <c r="U7" s="413" t="s">
        <v>21</v>
      </c>
      <c r="V7" s="413" t="s">
        <v>69</v>
      </c>
      <c r="W7" s="413" t="s">
        <v>115</v>
      </c>
      <c r="X7" s="413" t="s">
        <v>74</v>
      </c>
      <c r="Y7" s="413" t="s">
        <v>76</v>
      </c>
      <c r="Z7" s="413" t="s">
        <v>68</v>
      </c>
      <c r="AA7" s="413" t="s">
        <v>22</v>
      </c>
      <c r="AB7" s="413" t="s">
        <v>23</v>
      </c>
    </row>
    <row r="8" spans="1:28" ht="141" customHeight="1" x14ac:dyDescent="0.25">
      <c r="A8" s="423"/>
      <c r="B8" s="423"/>
      <c r="C8" s="414"/>
      <c r="D8" s="414"/>
      <c r="E8" s="416" t="s">
        <v>77</v>
      </c>
      <c r="F8" s="418"/>
      <c r="G8" s="416" t="s">
        <v>72</v>
      </c>
      <c r="H8" s="418"/>
      <c r="I8" s="416" t="s">
        <v>34</v>
      </c>
      <c r="J8" s="418"/>
      <c r="K8" s="416" t="s">
        <v>43</v>
      </c>
      <c r="L8" s="418"/>
      <c r="M8" s="416" t="s">
        <v>112</v>
      </c>
      <c r="N8" s="418"/>
      <c r="O8" s="416" t="s">
        <v>17</v>
      </c>
      <c r="P8" s="418"/>
      <c r="Q8" s="416" t="s">
        <v>107</v>
      </c>
      <c r="R8" s="418"/>
      <c r="S8" s="413" t="s">
        <v>18</v>
      </c>
      <c r="T8" s="414"/>
      <c r="U8" s="414"/>
      <c r="V8" s="414"/>
      <c r="W8" s="414"/>
      <c r="X8" s="414"/>
      <c r="Y8" s="414"/>
      <c r="Z8" s="414"/>
      <c r="AA8" s="414"/>
      <c r="AB8" s="414"/>
    </row>
    <row r="9" spans="1:28" ht="82.5" customHeight="1" x14ac:dyDescent="0.25">
      <c r="A9" s="424"/>
      <c r="B9" s="424"/>
      <c r="C9" s="415"/>
      <c r="D9" s="415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5"/>
      <c r="T9" s="415"/>
      <c r="U9" s="415"/>
      <c r="V9" s="415"/>
      <c r="W9" s="415"/>
      <c r="X9" s="415"/>
      <c r="Y9" s="415"/>
      <c r="Z9" s="415"/>
      <c r="AA9" s="415"/>
      <c r="AB9" s="415"/>
    </row>
    <row r="10" spans="1:28" ht="18" customHeight="1" x14ac:dyDescent="0.35">
      <c r="A10" s="17"/>
      <c r="B10" s="52" t="s">
        <v>62</v>
      </c>
      <c r="C10" s="63">
        <f>SUM(C11:C34)</f>
        <v>245.48999999999998</v>
      </c>
      <c r="D10" s="63">
        <f>SUM(D11:D34)</f>
        <v>93.030000000000015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SUM(S11:S34)</f>
        <v>369.93999999999994</v>
      </c>
      <c r="T10" s="59"/>
      <c r="U10" s="60"/>
      <c r="V10" s="64">
        <f>SUM(V11:V34)</f>
        <v>23</v>
      </c>
      <c r="W10" s="64"/>
      <c r="X10" s="64">
        <f>SUM(X11:X34)</f>
        <v>60156.87999999999</v>
      </c>
      <c r="Y10" s="64">
        <f t="shared" ref="Y10:AB10" si="0">SUM(Y11:Y34)</f>
        <v>0</v>
      </c>
      <c r="Z10" s="64">
        <f t="shared" si="0"/>
        <v>1682776.6357000002</v>
      </c>
      <c r="AA10" s="64">
        <f t="shared" si="0"/>
        <v>2400537.2834522114</v>
      </c>
      <c r="AB10" s="64">
        <f t="shared" si="0"/>
        <v>2788224.0547297443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17"/>
      <c r="B12" s="18" t="s">
        <v>24</v>
      </c>
      <c r="C12" s="68">
        <v>7.74</v>
      </c>
      <c r="D12" s="68"/>
      <c r="E12" s="70" t="s">
        <v>42</v>
      </c>
      <c r="F12" s="68"/>
      <c r="G12" s="70" t="s">
        <v>42</v>
      </c>
      <c r="H12" s="68"/>
      <c r="I12" s="70" t="s">
        <v>42</v>
      </c>
      <c r="J12" s="68"/>
      <c r="K12" s="70" t="s">
        <v>42</v>
      </c>
      <c r="L12" s="68"/>
      <c r="M12" s="70" t="s">
        <v>42</v>
      </c>
      <c r="N12" s="68"/>
      <c r="O12" s="70" t="s">
        <v>42</v>
      </c>
      <c r="P12" s="68"/>
      <c r="Q12" s="267" t="s">
        <v>42</v>
      </c>
      <c r="R12" s="68"/>
      <c r="S12" s="19">
        <f>C12+D12+F12+H12+J12+L12+N12+P12+R12</f>
        <v>7.74</v>
      </c>
      <c r="T12" s="68">
        <v>14890.7</v>
      </c>
      <c r="U12" s="20">
        <f>T12*C12</f>
        <v>115254.01800000001</v>
      </c>
      <c r="V12" s="74">
        <v>1</v>
      </c>
      <c r="W12" s="74">
        <f>U12-1930</f>
        <v>113324.01800000001</v>
      </c>
      <c r="X12" s="74">
        <v>23566.23</v>
      </c>
      <c r="Y12" s="74"/>
      <c r="Z12" s="20">
        <f>U12*V12+X12+Y12</f>
        <v>138820.24800000002</v>
      </c>
      <c r="AA12" s="20">
        <f>Z12/0.701</f>
        <v>198031.7375178317</v>
      </c>
      <c r="AB12" s="20">
        <f>AA12+(AA12*16.15%)</f>
        <v>230013.86312696151</v>
      </c>
    </row>
    <row r="13" spans="1:28" x14ac:dyDescent="0.25">
      <c r="A13" s="17"/>
      <c r="B13" s="18" t="s">
        <v>24</v>
      </c>
      <c r="C13" s="68">
        <v>7</v>
      </c>
      <c r="D13" s="68"/>
      <c r="E13" s="70" t="s">
        <v>42</v>
      </c>
      <c r="F13" s="68"/>
      <c r="G13" s="70" t="s">
        <v>42</v>
      </c>
      <c r="H13" s="68"/>
      <c r="I13" s="70" t="s">
        <v>42</v>
      </c>
      <c r="J13" s="68"/>
      <c r="K13" s="70" t="s">
        <v>42</v>
      </c>
      <c r="L13" s="68"/>
      <c r="M13" s="70" t="s">
        <v>42</v>
      </c>
      <c r="N13" s="68"/>
      <c r="O13" s="70" t="s">
        <v>42</v>
      </c>
      <c r="P13" s="68"/>
      <c r="Q13" s="267" t="s">
        <v>42</v>
      </c>
      <c r="R13" s="68"/>
      <c r="S13" s="19">
        <f>C13+D13+F13+H13+J13+L13+N13+P13+R13</f>
        <v>7</v>
      </c>
      <c r="T13" s="68">
        <v>14890.7</v>
      </c>
      <c r="U13" s="20">
        <f t="shared" ref="U13:U14" si="1">T13*C13</f>
        <v>104234.90000000001</v>
      </c>
      <c r="V13" s="74">
        <v>2</v>
      </c>
      <c r="W13" s="74">
        <f t="shared" ref="W13:W14" si="2">U13-1930</f>
        <v>102304.90000000001</v>
      </c>
      <c r="X13" s="74">
        <v>8507.9500000000007</v>
      </c>
      <c r="Y13" s="74"/>
      <c r="Z13" s="20">
        <f t="shared" ref="Z13:Z14" si="3">U13*V13+X13+Y13</f>
        <v>216977.75000000003</v>
      </c>
      <c r="AA13" s="20">
        <f t="shared" ref="AA13:AA34" si="4">Z13/0.701</f>
        <v>309526.03423680464</v>
      </c>
      <c r="AB13" s="20">
        <f t="shared" ref="AB13:AB14" si="5">AA13+(AA13*16.15%)</f>
        <v>359514.48876604857</v>
      </c>
    </row>
    <row r="14" spans="1:28" x14ac:dyDescent="0.25">
      <c r="A14" s="17"/>
      <c r="B14" s="18" t="s">
        <v>24</v>
      </c>
      <c r="C14" s="68">
        <v>5.5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>C14+D14+F14+H14+J14+L14+N14+P14+R14</f>
        <v>5.5</v>
      </c>
      <c r="T14" s="68">
        <v>14890.7</v>
      </c>
      <c r="U14" s="20">
        <f t="shared" si="1"/>
        <v>81898.850000000006</v>
      </c>
      <c r="V14" s="74">
        <v>4</v>
      </c>
      <c r="W14" s="74">
        <f t="shared" si="2"/>
        <v>79968.850000000006</v>
      </c>
      <c r="X14" s="74">
        <v>9969.0400000000009</v>
      </c>
      <c r="Y14" s="74"/>
      <c r="Z14" s="20">
        <f t="shared" si="3"/>
        <v>337564.44</v>
      </c>
      <c r="AA14" s="20">
        <f t="shared" si="4"/>
        <v>481546.99001426535</v>
      </c>
      <c r="AB14" s="20">
        <f t="shared" si="5"/>
        <v>559316.82890156924</v>
      </c>
    </row>
    <row r="15" spans="1:28" x14ac:dyDescent="0.25">
      <c r="A15" s="56">
        <v>2</v>
      </c>
      <c r="B15" s="321" t="s">
        <v>65</v>
      </c>
      <c r="C15" s="69"/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7" t="s">
        <v>42</v>
      </c>
      <c r="R15" s="69"/>
      <c r="S15" s="19">
        <f t="shared" ref="S15:S34" si="6">C15+D15+F15+H15+J15+L15+N15+P15+R15</f>
        <v>0</v>
      </c>
      <c r="T15" s="69"/>
      <c r="U15" s="20">
        <f>S15*T15</f>
        <v>0</v>
      </c>
      <c r="V15" s="75"/>
      <c r="W15" s="74">
        <f t="shared" ref="W15:W50" si="7">U15-1930</f>
        <v>-1930</v>
      </c>
      <c r="X15" s="75"/>
      <c r="Y15" s="75"/>
      <c r="Z15" s="20">
        <f>U15*V15+X15+Y15</f>
        <v>0</v>
      </c>
      <c r="AA15" s="20">
        <f t="shared" si="4"/>
        <v>0</v>
      </c>
      <c r="AB15" s="20">
        <f>AA15+(AA15*16.15%)</f>
        <v>0</v>
      </c>
    </row>
    <row r="16" spans="1:28" x14ac:dyDescent="0.25">
      <c r="A16" s="56"/>
      <c r="B16" s="57" t="s">
        <v>171</v>
      </c>
      <c r="C16" s="69">
        <v>14.85</v>
      </c>
      <c r="D16" s="69">
        <v>9</v>
      </c>
      <c r="E16" s="71">
        <v>0.2</v>
      </c>
      <c r="F16" s="69">
        <v>4.7699999999999996</v>
      </c>
      <c r="G16" s="71" t="s">
        <v>42</v>
      </c>
      <c r="H16" s="69"/>
      <c r="I16" s="70" t="s">
        <v>42</v>
      </c>
      <c r="J16" s="31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7" t="s">
        <v>42</v>
      </c>
      <c r="R16" s="69"/>
      <c r="S16" s="19">
        <f t="shared" si="6"/>
        <v>28.62</v>
      </c>
      <c r="T16" s="69">
        <v>3204.58</v>
      </c>
      <c r="U16" s="20">
        <f t="shared" ref="U16:U22" si="8">S16*T16</f>
        <v>91715.079599999997</v>
      </c>
      <c r="V16" s="75">
        <v>1</v>
      </c>
      <c r="W16" s="74">
        <f t="shared" si="7"/>
        <v>89785.079599999997</v>
      </c>
      <c r="X16" s="75">
        <v>799.75</v>
      </c>
      <c r="Y16" s="75"/>
      <c r="Z16" s="20">
        <f>U16*V16+X16+Y16</f>
        <v>92514.829599999997</v>
      </c>
      <c r="AA16" s="20">
        <f t="shared" si="4"/>
        <v>131975.50584878746</v>
      </c>
      <c r="AB16" s="20">
        <f t="shared" ref="AB16:AB34" si="9">AA16+(AA16*16.15%)</f>
        <v>153289.55004336665</v>
      </c>
    </row>
    <row r="17" spans="1:28" x14ac:dyDescent="0.25">
      <c r="A17" s="56"/>
      <c r="B17" s="57" t="s">
        <v>172</v>
      </c>
      <c r="C17" s="69">
        <v>14.85</v>
      </c>
      <c r="D17" s="69">
        <v>9</v>
      </c>
      <c r="E17" s="71">
        <v>0.1</v>
      </c>
      <c r="F17" s="69">
        <v>2.39</v>
      </c>
      <c r="G17" s="71" t="s">
        <v>42</v>
      </c>
      <c r="H17" s="69"/>
      <c r="I17" s="71" t="s">
        <v>42</v>
      </c>
      <c r="J17" s="31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7" t="s">
        <v>42</v>
      </c>
      <c r="R17" s="69"/>
      <c r="S17" s="19">
        <f t="shared" si="6"/>
        <v>26.240000000000002</v>
      </c>
      <c r="T17" s="69">
        <v>3204.58</v>
      </c>
      <c r="U17" s="20">
        <f t="shared" si="8"/>
        <v>84088.179199999999</v>
      </c>
      <c r="V17" s="75">
        <v>1</v>
      </c>
      <c r="W17" s="74">
        <f t="shared" si="7"/>
        <v>82158.179199999999</v>
      </c>
      <c r="X17" s="75">
        <v>1707.13</v>
      </c>
      <c r="Y17" s="75"/>
      <c r="Z17" s="20">
        <f t="shared" ref="Z17:Z34" si="10">U17*V17+X17+Y17</f>
        <v>85795.309200000003</v>
      </c>
      <c r="AA17" s="20">
        <f t="shared" si="4"/>
        <v>122389.88473609131</v>
      </c>
      <c r="AB17" s="20">
        <f t="shared" si="9"/>
        <v>142155.85112097004</v>
      </c>
    </row>
    <row r="18" spans="1:28" x14ac:dyDescent="0.25">
      <c r="A18" s="56"/>
      <c r="B18" s="57" t="s">
        <v>173</v>
      </c>
      <c r="C18" s="69">
        <v>14.85</v>
      </c>
      <c r="D18" s="69">
        <v>9</v>
      </c>
      <c r="E18" s="71">
        <v>0.3</v>
      </c>
      <c r="F18" s="69">
        <v>7.16</v>
      </c>
      <c r="G18" s="71" t="s">
        <v>42</v>
      </c>
      <c r="H18" s="69"/>
      <c r="I18" s="70" t="s">
        <v>42</v>
      </c>
      <c r="J18" s="31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7" t="s">
        <v>42</v>
      </c>
      <c r="R18" s="69"/>
      <c r="S18" s="19">
        <f t="shared" si="6"/>
        <v>31.01</v>
      </c>
      <c r="T18" s="69">
        <v>3204.58</v>
      </c>
      <c r="U18" s="20">
        <f t="shared" si="8"/>
        <v>99374.025800000003</v>
      </c>
      <c r="V18" s="75">
        <v>1</v>
      </c>
      <c r="W18" s="74">
        <f t="shared" si="7"/>
        <v>97444.025800000003</v>
      </c>
      <c r="X18" s="75">
        <v>1012.84</v>
      </c>
      <c r="Y18" s="75"/>
      <c r="Z18" s="20">
        <f t="shared" si="10"/>
        <v>100386.8658</v>
      </c>
      <c r="AA18" s="20">
        <f t="shared" si="4"/>
        <v>143205.2293865906</v>
      </c>
      <c r="AB18" s="20">
        <f t="shared" si="9"/>
        <v>166332.87393252496</v>
      </c>
    </row>
    <row r="19" spans="1:28" x14ac:dyDescent="0.25">
      <c r="A19" s="56"/>
      <c r="B19" s="57" t="s">
        <v>174</v>
      </c>
      <c r="C19" s="69">
        <v>14.85</v>
      </c>
      <c r="D19" s="69">
        <v>9</v>
      </c>
      <c r="E19" s="71">
        <v>0.3</v>
      </c>
      <c r="F19" s="69">
        <v>7.16</v>
      </c>
      <c r="G19" s="71" t="s">
        <v>42</v>
      </c>
      <c r="H19" s="69"/>
      <c r="I19" s="71" t="s">
        <v>42</v>
      </c>
      <c r="J19" s="31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7" t="s">
        <v>42</v>
      </c>
      <c r="R19" s="69"/>
      <c r="S19" s="19">
        <f t="shared" si="6"/>
        <v>31.01</v>
      </c>
      <c r="T19" s="69">
        <v>3204.58</v>
      </c>
      <c r="U19" s="20">
        <f t="shared" si="8"/>
        <v>99374.025800000003</v>
      </c>
      <c r="V19" s="75">
        <v>0</v>
      </c>
      <c r="W19" s="74">
        <f t="shared" si="7"/>
        <v>97444.025800000003</v>
      </c>
      <c r="X19" s="75">
        <v>0</v>
      </c>
      <c r="Y19" s="75"/>
      <c r="Z19" s="20">
        <v>0</v>
      </c>
      <c r="AA19" s="20">
        <f t="shared" si="4"/>
        <v>0</v>
      </c>
      <c r="AB19" s="20">
        <f t="shared" si="9"/>
        <v>0</v>
      </c>
    </row>
    <row r="20" spans="1:28" ht="29.25" x14ac:dyDescent="0.25">
      <c r="A20" s="56"/>
      <c r="B20" s="320" t="s">
        <v>175</v>
      </c>
      <c r="C20" s="69">
        <v>14.85</v>
      </c>
      <c r="D20" s="69">
        <v>9</v>
      </c>
      <c r="E20" s="71">
        <v>0.1</v>
      </c>
      <c r="F20" s="69">
        <v>2.39</v>
      </c>
      <c r="G20" s="71" t="s">
        <v>42</v>
      </c>
      <c r="H20" s="69"/>
      <c r="I20" s="70" t="s">
        <v>42</v>
      </c>
      <c r="J20" s="31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7" t="s">
        <v>42</v>
      </c>
      <c r="R20" s="69"/>
      <c r="S20" s="19">
        <f t="shared" si="6"/>
        <v>26.240000000000002</v>
      </c>
      <c r="T20" s="69">
        <v>3204.58</v>
      </c>
      <c r="U20" s="20">
        <f>S20*T20</f>
        <v>84088.179199999999</v>
      </c>
      <c r="V20" s="75">
        <v>0</v>
      </c>
      <c r="W20" s="74">
        <f t="shared" si="7"/>
        <v>82158.179199999999</v>
      </c>
      <c r="X20" s="75"/>
      <c r="Y20" s="75"/>
      <c r="Z20" s="20">
        <f>U20*V20+X20+Y20</f>
        <v>0</v>
      </c>
      <c r="AA20" s="20">
        <f t="shared" si="4"/>
        <v>0</v>
      </c>
      <c r="AB20" s="20">
        <f t="shared" si="9"/>
        <v>0</v>
      </c>
    </row>
    <row r="21" spans="1:28" x14ac:dyDescent="0.25">
      <c r="A21" s="56"/>
      <c r="B21" s="57" t="s">
        <v>176</v>
      </c>
      <c r="C21" s="69">
        <v>25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31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7" t="s">
        <v>42</v>
      </c>
      <c r="R21" s="69"/>
      <c r="S21" s="19">
        <f t="shared" si="6"/>
        <v>25</v>
      </c>
      <c r="T21" s="69">
        <v>3204.58</v>
      </c>
      <c r="U21" s="20">
        <f>S21*T21</f>
        <v>80114.5</v>
      </c>
      <c r="V21" s="75">
        <v>1</v>
      </c>
      <c r="W21" s="74">
        <f>U21-1930</f>
        <v>78184.5</v>
      </c>
      <c r="X21" s="75">
        <v>4041.47</v>
      </c>
      <c r="Y21" s="75"/>
      <c r="Z21" s="20">
        <f>U21*V21+X21+Y21</f>
        <v>84155.97</v>
      </c>
      <c r="AA21" s="20">
        <f t="shared" si="4"/>
        <v>120051.31241084167</v>
      </c>
      <c r="AB21" s="20">
        <f t="shared" si="9"/>
        <v>139439.59936519258</v>
      </c>
    </row>
    <row r="22" spans="1:28" x14ac:dyDescent="0.25">
      <c r="A22" s="56">
        <v>3</v>
      </c>
      <c r="B22" s="57" t="s">
        <v>177</v>
      </c>
      <c r="C22" s="69">
        <v>12.05</v>
      </c>
      <c r="D22" s="69">
        <v>8.4</v>
      </c>
      <c r="E22" s="71"/>
      <c r="F22" s="69"/>
      <c r="G22" s="71" t="s">
        <v>42</v>
      </c>
      <c r="H22" s="69"/>
      <c r="I22" s="70" t="s">
        <v>42</v>
      </c>
      <c r="J22" s="319"/>
      <c r="K22" s="71">
        <v>0.1</v>
      </c>
      <c r="L22" s="69">
        <v>2.0499999999999998</v>
      </c>
      <c r="M22" s="71" t="s">
        <v>42</v>
      </c>
      <c r="N22" s="69"/>
      <c r="O22" s="71" t="s">
        <v>42</v>
      </c>
      <c r="P22" s="69"/>
      <c r="Q22" s="267" t="s">
        <v>42</v>
      </c>
      <c r="R22" s="69"/>
      <c r="S22" s="19">
        <f t="shared" si="6"/>
        <v>22.500000000000004</v>
      </c>
      <c r="T22" s="69">
        <v>3494.63</v>
      </c>
      <c r="U22" s="20">
        <f t="shared" si="8"/>
        <v>78629.175000000017</v>
      </c>
      <c r="V22" s="75">
        <v>1</v>
      </c>
      <c r="W22" s="74">
        <f t="shared" si="7"/>
        <v>76699.175000000017</v>
      </c>
      <c r="X22" s="75">
        <v>1802.02</v>
      </c>
      <c r="Y22" s="75"/>
      <c r="Z22" s="20">
        <f>U22*V22+X22+Y22</f>
        <v>80431.195000000022</v>
      </c>
      <c r="AA22" s="20">
        <f t="shared" si="4"/>
        <v>114737.79600570617</v>
      </c>
      <c r="AB22" s="20">
        <f t="shared" si="9"/>
        <v>133267.95006062771</v>
      </c>
    </row>
    <row r="23" spans="1:28" ht="28.5" customHeight="1" x14ac:dyDescent="0.25">
      <c r="A23" s="56">
        <v>4</v>
      </c>
      <c r="B23" s="57" t="s">
        <v>25</v>
      </c>
      <c r="C23" s="58">
        <v>12.05</v>
      </c>
      <c r="D23" s="69">
        <v>8.4</v>
      </c>
      <c r="E23" s="71" t="s">
        <v>42</v>
      </c>
      <c r="F23" s="69"/>
      <c r="G23" s="71" t="s">
        <v>42</v>
      </c>
      <c r="H23" s="69"/>
      <c r="I23" s="71" t="s">
        <v>42</v>
      </c>
      <c r="J23" s="72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267" t="s">
        <v>42</v>
      </c>
      <c r="R23" s="69"/>
      <c r="S23" s="19">
        <f t="shared" si="6"/>
        <v>20.450000000000003</v>
      </c>
      <c r="T23" s="69">
        <v>3494.63</v>
      </c>
      <c r="U23" s="20">
        <f t="shared" ref="U23:U50" si="11">S23*T23</f>
        <v>71465.183500000014</v>
      </c>
      <c r="V23" s="75">
        <v>1</v>
      </c>
      <c r="W23" s="74">
        <f t="shared" si="7"/>
        <v>69535.183500000014</v>
      </c>
      <c r="X23" s="75">
        <v>1672.88</v>
      </c>
      <c r="Y23" s="75"/>
      <c r="Z23" s="20">
        <f t="shared" si="10"/>
        <v>73138.063500000018</v>
      </c>
      <c r="AA23" s="20">
        <f t="shared" si="4"/>
        <v>104333.89942938663</v>
      </c>
      <c r="AB23" s="20">
        <f>AA23+(AA23*16.15%)</f>
        <v>121183.82418723256</v>
      </c>
    </row>
    <row r="24" spans="1:28" x14ac:dyDescent="0.25">
      <c r="A24" s="17">
        <v>5</v>
      </c>
      <c r="B24" s="18" t="s">
        <v>26</v>
      </c>
      <c r="C24" s="19">
        <v>10.77</v>
      </c>
      <c r="D24" s="68">
        <v>8.1999999999999993</v>
      </c>
      <c r="E24" s="70" t="s">
        <v>42</v>
      </c>
      <c r="F24" s="68"/>
      <c r="G24" s="71" t="s">
        <v>42</v>
      </c>
      <c r="H24" s="68"/>
      <c r="I24" s="70" t="s">
        <v>42</v>
      </c>
      <c r="J24" s="68"/>
      <c r="K24" s="71">
        <v>0.1</v>
      </c>
      <c r="L24" s="68">
        <v>1.9</v>
      </c>
      <c r="M24" s="71" t="s">
        <v>42</v>
      </c>
      <c r="N24" s="68"/>
      <c r="O24" s="71" t="s">
        <v>42</v>
      </c>
      <c r="P24" s="68"/>
      <c r="Q24" s="267" t="s">
        <v>42</v>
      </c>
      <c r="R24" s="68"/>
      <c r="S24" s="19">
        <f t="shared" si="6"/>
        <v>20.869999999999997</v>
      </c>
      <c r="T24" s="69">
        <v>3494.63</v>
      </c>
      <c r="U24" s="20">
        <f t="shared" si="11"/>
        <v>72932.92809999999</v>
      </c>
      <c r="V24" s="74">
        <v>1</v>
      </c>
      <c r="W24" s="74">
        <f t="shared" si="7"/>
        <v>71002.92809999999</v>
      </c>
      <c r="X24" s="74">
        <v>0</v>
      </c>
      <c r="Y24" s="74"/>
      <c r="Z24" s="20">
        <f t="shared" si="10"/>
        <v>72932.92809999999</v>
      </c>
      <c r="AA24" s="20">
        <f t="shared" si="4"/>
        <v>104041.26690442224</v>
      </c>
      <c r="AB24" s="20">
        <f t="shared" si="9"/>
        <v>120843.93150948643</v>
      </c>
    </row>
    <row r="25" spans="1:28" x14ac:dyDescent="0.25">
      <c r="A25" s="17">
        <v>6</v>
      </c>
      <c r="B25" s="57" t="s">
        <v>177</v>
      </c>
      <c r="C25" s="19">
        <v>10.77</v>
      </c>
      <c r="D25" s="68">
        <v>8.1999999999999993</v>
      </c>
      <c r="E25" s="70"/>
      <c r="F25" s="68"/>
      <c r="G25" s="71" t="s">
        <v>42</v>
      </c>
      <c r="H25" s="68"/>
      <c r="I25" s="71" t="s">
        <v>42</v>
      </c>
      <c r="J25" s="68"/>
      <c r="K25" s="71" t="s">
        <v>42</v>
      </c>
      <c r="L25" s="68"/>
      <c r="M25" s="71" t="s">
        <v>42</v>
      </c>
      <c r="N25" s="68"/>
      <c r="O25" s="71" t="s">
        <v>42</v>
      </c>
      <c r="P25" s="68"/>
      <c r="Q25" s="267" t="s">
        <v>42</v>
      </c>
      <c r="R25" s="68"/>
      <c r="S25" s="19">
        <f t="shared" si="6"/>
        <v>18.97</v>
      </c>
      <c r="T25" s="69">
        <v>3494.63</v>
      </c>
      <c r="U25" s="20">
        <f t="shared" si="11"/>
        <v>66293.131099999999</v>
      </c>
      <c r="V25" s="74">
        <v>0</v>
      </c>
      <c r="W25" s="74">
        <f t="shared" si="7"/>
        <v>64363.131099999999</v>
      </c>
      <c r="X25" s="74"/>
      <c r="Y25" s="74"/>
      <c r="Z25" s="20"/>
      <c r="AA25" s="20">
        <f t="shared" si="4"/>
        <v>0</v>
      </c>
      <c r="AB25" s="20">
        <f t="shared" si="9"/>
        <v>0</v>
      </c>
    </row>
    <row r="26" spans="1:28" ht="29.25" x14ac:dyDescent="0.25">
      <c r="A26" s="17">
        <v>7</v>
      </c>
      <c r="B26" s="21" t="s">
        <v>27</v>
      </c>
      <c r="C26" s="19">
        <v>10.45</v>
      </c>
      <c r="D26" s="68">
        <v>5.75</v>
      </c>
      <c r="E26" s="70" t="s">
        <v>42</v>
      </c>
      <c r="F26" s="68"/>
      <c r="G26" s="71" t="s">
        <v>42</v>
      </c>
      <c r="H26" s="68"/>
      <c r="I26" s="70" t="s">
        <v>42</v>
      </c>
      <c r="J26" s="68"/>
      <c r="K26" s="71">
        <v>0.1</v>
      </c>
      <c r="L26" s="68">
        <v>1.62</v>
      </c>
      <c r="M26" s="71" t="s">
        <v>42</v>
      </c>
      <c r="N26" s="68"/>
      <c r="O26" s="71" t="s">
        <v>42</v>
      </c>
      <c r="P26" s="68"/>
      <c r="Q26" s="267" t="s">
        <v>42</v>
      </c>
      <c r="R26" s="68"/>
      <c r="S26" s="19">
        <f t="shared" si="6"/>
        <v>17.82</v>
      </c>
      <c r="T26" s="69">
        <v>3494.63</v>
      </c>
      <c r="U26" s="20">
        <f t="shared" si="11"/>
        <v>62274.306600000004</v>
      </c>
      <c r="V26" s="74">
        <v>3</v>
      </c>
      <c r="W26" s="74">
        <f t="shared" si="7"/>
        <v>60344.306600000004</v>
      </c>
      <c r="X26" s="74">
        <v>0</v>
      </c>
      <c r="Y26" s="74"/>
      <c r="Z26" s="20">
        <f>U26*V26+X26+Y26</f>
        <v>186822.9198</v>
      </c>
      <c r="AA26" s="20">
        <f t="shared" si="4"/>
        <v>266509.15805991442</v>
      </c>
      <c r="AB26" s="20">
        <f t="shared" si="9"/>
        <v>309550.38708659058</v>
      </c>
    </row>
    <row r="27" spans="1:28" ht="29.25" x14ac:dyDescent="0.25">
      <c r="A27" s="17">
        <v>8</v>
      </c>
      <c r="B27" s="21" t="s">
        <v>178</v>
      </c>
      <c r="C27" s="19">
        <v>10.45</v>
      </c>
      <c r="D27" s="68">
        <v>5.75</v>
      </c>
      <c r="E27" s="70"/>
      <c r="F27" s="68"/>
      <c r="G27" s="71" t="s">
        <v>42</v>
      </c>
      <c r="H27" s="68"/>
      <c r="I27" s="71" t="s">
        <v>42</v>
      </c>
      <c r="J27" s="68"/>
      <c r="K27" s="71" t="s">
        <v>42</v>
      </c>
      <c r="L27" s="68"/>
      <c r="M27" s="71" t="s">
        <v>42</v>
      </c>
      <c r="N27" s="68"/>
      <c r="O27" s="71" t="s">
        <v>42</v>
      </c>
      <c r="P27" s="68"/>
      <c r="Q27" s="267" t="s">
        <v>42</v>
      </c>
      <c r="R27" s="68"/>
      <c r="S27" s="19">
        <f t="shared" si="6"/>
        <v>16.2</v>
      </c>
      <c r="T27" s="69">
        <v>3494.63</v>
      </c>
      <c r="U27" s="20">
        <f t="shared" si="11"/>
        <v>56613.006000000001</v>
      </c>
      <c r="V27" s="74">
        <v>0</v>
      </c>
      <c r="W27" s="74">
        <f t="shared" si="7"/>
        <v>54683.006000000001</v>
      </c>
      <c r="X27" s="74">
        <v>0</v>
      </c>
      <c r="Y27" s="74">
        <v>0</v>
      </c>
      <c r="Z27" s="20">
        <f>U27*V27+X27+Y27</f>
        <v>0</v>
      </c>
      <c r="AA27" s="20">
        <f t="shared" si="4"/>
        <v>0</v>
      </c>
      <c r="AB27" s="20">
        <f>AA27+(AA27*16.15%)</f>
        <v>0</v>
      </c>
    </row>
    <row r="28" spans="1:28" ht="27" customHeight="1" x14ac:dyDescent="0.25">
      <c r="A28" s="17">
        <v>9</v>
      </c>
      <c r="B28" s="18" t="s">
        <v>28</v>
      </c>
      <c r="C28" s="19">
        <v>9.67</v>
      </c>
      <c r="D28" s="68"/>
      <c r="E28" s="70" t="s">
        <v>42</v>
      </c>
      <c r="F28" s="68"/>
      <c r="G28" s="71" t="s">
        <v>42</v>
      </c>
      <c r="H28" s="68"/>
      <c r="I28" s="70" t="s">
        <v>42</v>
      </c>
      <c r="J28" s="68"/>
      <c r="K28" s="71" t="s">
        <v>42</v>
      </c>
      <c r="L28" s="68"/>
      <c r="M28" s="71" t="s">
        <v>42</v>
      </c>
      <c r="N28" s="68"/>
      <c r="O28" s="71" t="s">
        <v>42</v>
      </c>
      <c r="P28" s="68"/>
      <c r="Q28" s="267" t="s">
        <v>42</v>
      </c>
      <c r="R28" s="68"/>
      <c r="S28" s="19">
        <f t="shared" si="6"/>
        <v>9.67</v>
      </c>
      <c r="T28" s="69">
        <v>3844.09</v>
      </c>
      <c r="U28" s="20">
        <f t="shared" si="11"/>
        <v>37172.350299999998</v>
      </c>
      <c r="V28" s="74">
        <v>1</v>
      </c>
      <c r="W28" s="74">
        <f t="shared" si="7"/>
        <v>35242.350299999998</v>
      </c>
      <c r="X28" s="74">
        <v>0</v>
      </c>
      <c r="Y28" s="74"/>
      <c r="Z28" s="20">
        <f t="shared" si="10"/>
        <v>37172.350299999998</v>
      </c>
      <c r="AA28" s="20">
        <f t="shared" si="4"/>
        <v>53027.603851640517</v>
      </c>
      <c r="AB28" s="20">
        <f t="shared" si="9"/>
        <v>61591.561873680461</v>
      </c>
    </row>
    <row r="29" spans="1:28" x14ac:dyDescent="0.25">
      <c r="A29" s="17">
        <v>10</v>
      </c>
      <c r="B29" s="18" t="s">
        <v>29</v>
      </c>
      <c r="C29" s="19">
        <v>8.9499999999999993</v>
      </c>
      <c r="D29" s="68"/>
      <c r="E29" s="70" t="s">
        <v>42</v>
      </c>
      <c r="F29" s="68"/>
      <c r="G29" s="71" t="s">
        <v>42</v>
      </c>
      <c r="H29" s="68"/>
      <c r="I29" s="71" t="s">
        <v>42</v>
      </c>
      <c r="J29" s="68"/>
      <c r="K29" s="71" t="s">
        <v>42</v>
      </c>
      <c r="L29" s="68"/>
      <c r="M29" s="71" t="s">
        <v>42</v>
      </c>
      <c r="N29" s="68"/>
      <c r="O29" s="71" t="s">
        <v>42</v>
      </c>
      <c r="P29" s="68"/>
      <c r="Q29" s="267" t="s">
        <v>42</v>
      </c>
      <c r="R29" s="68"/>
      <c r="S29" s="19">
        <f t="shared" si="6"/>
        <v>8.9499999999999993</v>
      </c>
      <c r="T29" s="69">
        <v>3844.09</v>
      </c>
      <c r="U29" s="20">
        <f t="shared" si="11"/>
        <v>34404.605499999998</v>
      </c>
      <c r="V29" s="74"/>
      <c r="W29" s="74">
        <f t="shared" si="7"/>
        <v>32474.605499999998</v>
      </c>
      <c r="X29" s="74"/>
      <c r="Y29" s="74"/>
      <c r="Z29" s="20">
        <f t="shared" si="10"/>
        <v>0</v>
      </c>
      <c r="AA29" s="20">
        <f t="shared" si="4"/>
        <v>0</v>
      </c>
      <c r="AB29" s="20">
        <f t="shared" si="9"/>
        <v>0</v>
      </c>
    </row>
    <row r="30" spans="1:28" ht="29.25" x14ac:dyDescent="0.25">
      <c r="A30" s="17">
        <v>11</v>
      </c>
      <c r="B30" s="21" t="s">
        <v>30</v>
      </c>
      <c r="C30" s="19">
        <v>8.85</v>
      </c>
      <c r="D30" s="68">
        <v>1.2</v>
      </c>
      <c r="E30" s="70" t="s">
        <v>42</v>
      </c>
      <c r="F30" s="68"/>
      <c r="G30" s="71" t="s">
        <v>42</v>
      </c>
      <c r="H30" s="68"/>
      <c r="I30" s="70" t="s">
        <v>42</v>
      </c>
      <c r="J30" s="68"/>
      <c r="K30" s="71">
        <v>0.1</v>
      </c>
      <c r="L30" s="68">
        <v>1.01</v>
      </c>
      <c r="M30" s="71" t="s">
        <v>42</v>
      </c>
      <c r="N30" s="68"/>
      <c r="O30" s="71" t="s">
        <v>42</v>
      </c>
      <c r="P30" s="68"/>
      <c r="Q30" s="267" t="s">
        <v>42</v>
      </c>
      <c r="R30" s="68"/>
      <c r="S30" s="19">
        <f t="shared" si="6"/>
        <v>11.059999999999999</v>
      </c>
      <c r="T30" s="69">
        <v>3844.09</v>
      </c>
      <c r="U30" s="20">
        <f t="shared" si="11"/>
        <v>42515.635399999999</v>
      </c>
      <c r="V30" s="74">
        <v>1</v>
      </c>
      <c r="W30" s="74">
        <f t="shared" si="7"/>
        <v>40585.635399999999</v>
      </c>
      <c r="X30" s="74">
        <v>720.66</v>
      </c>
      <c r="Y30" s="74"/>
      <c r="Z30" s="20">
        <f t="shared" si="10"/>
        <v>43236.295400000003</v>
      </c>
      <c r="AA30" s="20">
        <f t="shared" si="4"/>
        <v>61678.024821683321</v>
      </c>
      <c r="AB30" s="20">
        <f t="shared" si="9"/>
        <v>71639.025830385173</v>
      </c>
    </row>
    <row r="31" spans="1:28" ht="29.25" x14ac:dyDescent="0.25">
      <c r="A31" s="17">
        <v>12</v>
      </c>
      <c r="B31" s="21" t="s">
        <v>30</v>
      </c>
      <c r="C31" s="19">
        <v>8.85</v>
      </c>
      <c r="D31" s="68">
        <v>1.2</v>
      </c>
      <c r="E31" s="70"/>
      <c r="F31" s="68"/>
      <c r="G31" s="71" t="s">
        <v>42</v>
      </c>
      <c r="H31" s="68"/>
      <c r="I31" s="71" t="s">
        <v>42</v>
      </c>
      <c r="J31" s="68"/>
      <c r="K31" s="71" t="s">
        <v>42</v>
      </c>
      <c r="L31" s="68"/>
      <c r="M31" s="71" t="s">
        <v>42</v>
      </c>
      <c r="N31" s="68"/>
      <c r="O31" s="71" t="s">
        <v>42</v>
      </c>
      <c r="P31" s="68"/>
      <c r="Q31" s="267" t="s">
        <v>42</v>
      </c>
      <c r="R31" s="68"/>
      <c r="S31" s="19">
        <f t="shared" si="6"/>
        <v>10.049999999999999</v>
      </c>
      <c r="T31" s="69">
        <v>3844.09</v>
      </c>
      <c r="U31" s="20">
        <f t="shared" si="11"/>
        <v>38633.104499999994</v>
      </c>
      <c r="V31" s="74">
        <v>2</v>
      </c>
      <c r="W31" s="74">
        <f>U31-1930</f>
        <v>36703.104499999994</v>
      </c>
      <c r="X31" s="74">
        <v>949.82</v>
      </c>
      <c r="Y31" s="74"/>
      <c r="Z31" s="20">
        <f t="shared" si="10"/>
        <v>78216.028999999995</v>
      </c>
      <c r="AA31" s="20">
        <f t="shared" si="4"/>
        <v>111577.787446505</v>
      </c>
      <c r="AB31" s="20">
        <f t="shared" si="9"/>
        <v>129597.60011911555</v>
      </c>
    </row>
    <row r="32" spans="1:28" x14ac:dyDescent="0.25">
      <c r="A32" s="17">
        <v>13</v>
      </c>
      <c r="B32" s="18" t="s">
        <v>31</v>
      </c>
      <c r="C32" s="19">
        <v>8.74</v>
      </c>
      <c r="D32" s="68">
        <v>0.93</v>
      </c>
      <c r="E32" s="70" t="s">
        <v>42</v>
      </c>
      <c r="F32" s="68"/>
      <c r="G32" s="71" t="s">
        <v>42</v>
      </c>
      <c r="H32" s="68"/>
      <c r="I32" s="70" t="s">
        <v>42</v>
      </c>
      <c r="J32" s="68"/>
      <c r="K32" s="71">
        <v>0.1</v>
      </c>
      <c r="L32" s="68">
        <v>0.97</v>
      </c>
      <c r="M32" s="71" t="s">
        <v>42</v>
      </c>
      <c r="N32" s="68"/>
      <c r="O32" s="71" t="s">
        <v>42</v>
      </c>
      <c r="P32" s="68"/>
      <c r="Q32" s="267" t="s">
        <v>42</v>
      </c>
      <c r="R32" s="68"/>
      <c r="S32" s="19">
        <f t="shared" si="6"/>
        <v>10.64</v>
      </c>
      <c r="T32" s="69">
        <v>3844.09</v>
      </c>
      <c r="U32" s="20">
        <f t="shared" si="11"/>
        <v>40901.117600000005</v>
      </c>
      <c r="V32" s="74">
        <v>0</v>
      </c>
      <c r="W32" s="74">
        <f t="shared" si="7"/>
        <v>38971.117600000005</v>
      </c>
      <c r="X32" s="74">
        <v>0</v>
      </c>
      <c r="Y32" s="74"/>
      <c r="Z32" s="20">
        <f t="shared" si="10"/>
        <v>0</v>
      </c>
      <c r="AA32" s="20">
        <f t="shared" si="4"/>
        <v>0</v>
      </c>
      <c r="AB32" s="20">
        <f t="shared" si="9"/>
        <v>0</v>
      </c>
    </row>
    <row r="33" spans="1:28" x14ac:dyDescent="0.25">
      <c r="A33" s="17">
        <v>14</v>
      </c>
      <c r="B33" s="18" t="s">
        <v>32</v>
      </c>
      <c r="C33" s="19">
        <v>8</v>
      </c>
      <c r="D33" s="68"/>
      <c r="E33" s="70" t="s">
        <v>42</v>
      </c>
      <c r="F33" s="68"/>
      <c r="G33" s="71" t="s">
        <v>42</v>
      </c>
      <c r="H33" s="68"/>
      <c r="I33" s="71" t="s">
        <v>42</v>
      </c>
      <c r="J33" s="68"/>
      <c r="K33" s="71" t="s">
        <v>42</v>
      </c>
      <c r="L33" s="68"/>
      <c r="M33" s="71" t="s">
        <v>42</v>
      </c>
      <c r="N33" s="68"/>
      <c r="O33" s="71" t="s">
        <v>42</v>
      </c>
      <c r="P33" s="68"/>
      <c r="Q33" s="267" t="s">
        <v>42</v>
      </c>
      <c r="R33" s="68"/>
      <c r="S33" s="19">
        <f t="shared" si="6"/>
        <v>8</v>
      </c>
      <c r="T33" s="68"/>
      <c r="U33" s="20">
        <f t="shared" si="11"/>
        <v>0</v>
      </c>
      <c r="V33" s="74"/>
      <c r="W33" s="74">
        <f t="shared" si="7"/>
        <v>-1930</v>
      </c>
      <c r="X33" s="74"/>
      <c r="Y33" s="74"/>
      <c r="Z33" s="20">
        <f t="shared" si="10"/>
        <v>0</v>
      </c>
      <c r="AA33" s="20">
        <f t="shared" si="4"/>
        <v>0</v>
      </c>
      <c r="AB33" s="20">
        <f t="shared" si="9"/>
        <v>0</v>
      </c>
    </row>
    <row r="34" spans="1:28" x14ac:dyDescent="0.25">
      <c r="A34" s="17">
        <v>15</v>
      </c>
      <c r="B34" s="18" t="s">
        <v>33</v>
      </c>
      <c r="C34" s="19">
        <v>6.4</v>
      </c>
      <c r="D34" s="68"/>
      <c r="E34" s="70" t="s">
        <v>42</v>
      </c>
      <c r="F34" s="68"/>
      <c r="G34" s="71" t="s">
        <v>42</v>
      </c>
      <c r="H34" s="68"/>
      <c r="I34" s="70" t="s">
        <v>42</v>
      </c>
      <c r="J34" s="68"/>
      <c r="K34" s="71" t="s">
        <v>42</v>
      </c>
      <c r="L34" s="68"/>
      <c r="M34" s="71" t="s">
        <v>42</v>
      </c>
      <c r="N34" s="68"/>
      <c r="O34" s="71" t="s">
        <v>42</v>
      </c>
      <c r="P34" s="68"/>
      <c r="Q34" s="267" t="s">
        <v>42</v>
      </c>
      <c r="R34" s="68"/>
      <c r="S34" s="19">
        <f t="shared" si="6"/>
        <v>6.4</v>
      </c>
      <c r="T34" s="69">
        <v>3844.09</v>
      </c>
      <c r="U34" s="445">
        <f t="shared" si="11"/>
        <v>24602.176000000003</v>
      </c>
      <c r="V34" s="74">
        <v>2</v>
      </c>
      <c r="W34" s="74">
        <f t="shared" si="7"/>
        <v>22672.176000000003</v>
      </c>
      <c r="X34" s="74">
        <v>5407.09</v>
      </c>
      <c r="Y34" s="74"/>
      <c r="Z34" s="20">
        <f t="shared" si="10"/>
        <v>54611.44200000001</v>
      </c>
      <c r="AA34" s="20">
        <f t="shared" si="4"/>
        <v>77905.052781740393</v>
      </c>
      <c r="AB34" s="20">
        <f t="shared" si="9"/>
        <v>90486.718805991462</v>
      </c>
    </row>
    <row r="35" spans="1:28" ht="19.5" x14ac:dyDescent="0.35">
      <c r="A35" s="17"/>
      <c r="B35" s="52" t="s">
        <v>63</v>
      </c>
      <c r="C35" s="63">
        <f>SUM(C36:C50)</f>
        <v>153.67000000000002</v>
      </c>
      <c r="D35" s="63">
        <f>SUM(D36:D50)</f>
        <v>59.080000000000005</v>
      </c>
      <c r="E35" s="61"/>
      <c r="F35" s="59"/>
      <c r="G35" s="61"/>
      <c r="H35" s="59"/>
      <c r="I35" s="61"/>
      <c r="J35" s="59"/>
      <c r="K35" s="61"/>
      <c r="L35" s="59"/>
      <c r="M35" s="61"/>
      <c r="N35" s="59"/>
      <c r="O35" s="61"/>
      <c r="P35" s="59"/>
      <c r="Q35" s="59"/>
      <c r="R35" s="59"/>
      <c r="S35" s="63">
        <f>SUM(S36:S50)</f>
        <v>226.06000000000003</v>
      </c>
      <c r="T35" s="59"/>
      <c r="U35" s="60">
        <f t="shared" si="11"/>
        <v>0</v>
      </c>
      <c r="V35" s="64">
        <f>SUM(V36:V50)</f>
        <v>22</v>
      </c>
      <c r="W35" s="74">
        <f t="shared" si="7"/>
        <v>-1930</v>
      </c>
      <c r="X35" s="64">
        <f>SUM(X36:X50)</f>
        <v>112799.29999999999</v>
      </c>
      <c r="Y35" s="64">
        <f t="shared" ref="Y35:AB35" si="12">SUM(Y36:Y50)</f>
        <v>19927.39</v>
      </c>
      <c r="Z35" s="64">
        <f t="shared" si="12"/>
        <v>1428214.4261000003</v>
      </c>
      <c r="AA35" s="64">
        <f t="shared" si="12"/>
        <v>2037395.7576319547</v>
      </c>
      <c r="AB35" s="64">
        <f t="shared" si="12"/>
        <v>2366435.1724895155</v>
      </c>
    </row>
    <row r="36" spans="1:28" ht="28.5" customHeight="1" x14ac:dyDescent="0.25">
      <c r="A36" s="17">
        <v>3</v>
      </c>
      <c r="B36" s="18" t="s">
        <v>25</v>
      </c>
      <c r="C36" s="19">
        <v>12.05</v>
      </c>
      <c r="D36" s="68">
        <v>8.4</v>
      </c>
      <c r="E36" s="70" t="s">
        <v>42</v>
      </c>
      <c r="F36" s="68"/>
      <c r="G36" s="70" t="s">
        <v>42</v>
      </c>
      <c r="H36" s="68"/>
      <c r="I36" s="70" t="s">
        <v>42</v>
      </c>
      <c r="J36" s="73"/>
      <c r="K36" s="70" t="s">
        <v>42</v>
      </c>
      <c r="L36" s="68"/>
      <c r="M36" s="70" t="s">
        <v>42</v>
      </c>
      <c r="N36" s="68"/>
      <c r="O36" s="70" t="s">
        <v>42</v>
      </c>
      <c r="P36" s="68"/>
      <c r="Q36" s="70" t="s">
        <v>42</v>
      </c>
      <c r="R36" s="68"/>
      <c r="S36" s="19">
        <f>C36+D36+F36+H36+J36+L36+N36+P36+R36</f>
        <v>20.450000000000003</v>
      </c>
      <c r="T36" s="69">
        <v>3494.63</v>
      </c>
      <c r="U36" s="20">
        <f t="shared" si="11"/>
        <v>71465.183500000014</v>
      </c>
      <c r="V36" s="74">
        <v>6</v>
      </c>
      <c r="W36" s="74">
        <f t="shared" si="7"/>
        <v>69535.183500000014</v>
      </c>
      <c r="X36" s="74">
        <v>30662.84</v>
      </c>
      <c r="Y36" s="74">
        <f>3723.3+3723.3+1861.65+1861.65</f>
        <v>11169.9</v>
      </c>
      <c r="Z36" s="20">
        <f>U36*V36+X36+Y36</f>
        <v>470623.84100000013</v>
      </c>
      <c r="AA36" s="20">
        <f>Z36/0.701</f>
        <v>671360.68616262509</v>
      </c>
      <c r="AB36" s="20">
        <f>AA36+(AA36*16.15%)</f>
        <v>779785.43697788904</v>
      </c>
    </row>
    <row r="37" spans="1:28" ht="28.5" customHeight="1" x14ac:dyDescent="0.25">
      <c r="A37" s="17"/>
      <c r="B37" s="18" t="s">
        <v>25</v>
      </c>
      <c r="C37" s="19">
        <v>12.05</v>
      </c>
      <c r="D37" s="68">
        <v>8.4</v>
      </c>
      <c r="E37" s="70" t="s">
        <v>42</v>
      </c>
      <c r="F37" s="68"/>
      <c r="G37" s="70" t="s">
        <v>42</v>
      </c>
      <c r="H37" s="68"/>
      <c r="I37" s="70" t="s">
        <v>42</v>
      </c>
      <c r="J37" s="73"/>
      <c r="K37" s="70" t="s">
        <v>42</v>
      </c>
      <c r="L37" s="68"/>
      <c r="M37" s="70" t="s">
        <v>42</v>
      </c>
      <c r="N37" s="68"/>
      <c r="O37" s="70"/>
      <c r="P37" s="68"/>
      <c r="Q37" s="70">
        <v>0.1</v>
      </c>
      <c r="R37" s="68">
        <v>2.0499999999999998</v>
      </c>
      <c r="S37" s="19">
        <f t="shared" ref="S37:S41" si="13">C37+D37+F37+H37+J37+L37+N37+P37+R37</f>
        <v>22.500000000000004</v>
      </c>
      <c r="T37" s="69">
        <v>3494.63</v>
      </c>
      <c r="U37" s="20">
        <f t="shared" si="11"/>
        <v>78629.175000000017</v>
      </c>
      <c r="V37" s="74">
        <v>2</v>
      </c>
      <c r="W37" s="74">
        <f t="shared" si="7"/>
        <v>76699.175000000017</v>
      </c>
      <c r="X37" s="74">
        <v>14378.25</v>
      </c>
      <c r="Y37" s="74">
        <v>2048.27</v>
      </c>
      <c r="Z37" s="20">
        <f t="shared" ref="Z37:Z41" si="14">U37*V37+X37+Y37</f>
        <v>173684.87000000002</v>
      </c>
      <c r="AA37" s="20">
        <f t="shared" ref="AA37:AA50" si="15">Z37/0.701</f>
        <v>247767.28958630533</v>
      </c>
      <c r="AB37" s="20">
        <f t="shared" ref="AB37:AB41" si="16">AA37+(AA37*16.15%)</f>
        <v>287781.70685449365</v>
      </c>
    </row>
    <row r="38" spans="1:28" ht="28.5" customHeight="1" x14ac:dyDescent="0.25">
      <c r="A38" s="17"/>
      <c r="B38" s="18" t="s">
        <v>25</v>
      </c>
      <c r="C38" s="19">
        <v>12.05</v>
      </c>
      <c r="D38" s="68">
        <v>8.4</v>
      </c>
      <c r="E38" s="70" t="s">
        <v>42</v>
      </c>
      <c r="F38" s="68"/>
      <c r="G38" s="70" t="s">
        <v>42</v>
      </c>
      <c r="H38" s="68"/>
      <c r="I38" s="70">
        <v>0.1</v>
      </c>
      <c r="J38" s="73">
        <v>2.0499999999999998</v>
      </c>
      <c r="K38" s="70" t="s">
        <v>42</v>
      </c>
      <c r="L38" s="68"/>
      <c r="M38" s="70" t="s">
        <v>42</v>
      </c>
      <c r="N38" s="68"/>
      <c r="O38" s="70">
        <v>0.1</v>
      </c>
      <c r="P38" s="68">
        <v>2.0499999999999998</v>
      </c>
      <c r="Q38" s="70" t="s">
        <v>42</v>
      </c>
      <c r="R38" s="68"/>
      <c r="S38" s="19">
        <f t="shared" si="13"/>
        <v>24.550000000000004</v>
      </c>
      <c r="T38" s="69">
        <v>3494.63</v>
      </c>
      <c r="U38" s="20">
        <f t="shared" si="11"/>
        <v>85793.166500000021</v>
      </c>
      <c r="V38" s="322">
        <v>1</v>
      </c>
      <c r="W38" s="74">
        <f t="shared" si="7"/>
        <v>83863.166500000021</v>
      </c>
      <c r="X38" s="74">
        <v>7631.34</v>
      </c>
      <c r="Y38" s="74"/>
      <c r="Z38" s="20">
        <f t="shared" si="14"/>
        <v>93424.506500000018</v>
      </c>
      <c r="AA38" s="20">
        <f t="shared" si="15"/>
        <v>133273.19044222543</v>
      </c>
      <c r="AB38" s="20">
        <f t="shared" si="16"/>
        <v>154796.81069864484</v>
      </c>
    </row>
    <row r="39" spans="1:28" ht="28.5" customHeight="1" x14ac:dyDescent="0.25">
      <c r="A39" s="17"/>
      <c r="B39" s="18" t="s">
        <v>25</v>
      </c>
      <c r="C39" s="19">
        <v>12.05</v>
      </c>
      <c r="D39" s="68">
        <v>8.4</v>
      </c>
      <c r="E39" s="70" t="s">
        <v>42</v>
      </c>
      <c r="F39" s="68"/>
      <c r="G39" s="70" t="s">
        <v>42</v>
      </c>
      <c r="H39" s="68"/>
      <c r="I39" s="70">
        <v>0.1</v>
      </c>
      <c r="J39" s="73">
        <v>2.0499999999999998</v>
      </c>
      <c r="K39" s="70" t="s">
        <v>42</v>
      </c>
      <c r="L39" s="68"/>
      <c r="M39" s="70" t="s">
        <v>42</v>
      </c>
      <c r="N39" s="68"/>
      <c r="O39" s="70" t="s">
        <v>42</v>
      </c>
      <c r="P39" s="68"/>
      <c r="Q39" s="70" t="s">
        <v>42</v>
      </c>
      <c r="R39" s="68"/>
      <c r="S39" s="19">
        <f t="shared" si="13"/>
        <v>22.500000000000004</v>
      </c>
      <c r="T39" s="69">
        <v>3494.63</v>
      </c>
      <c r="U39" s="20">
        <f t="shared" si="11"/>
        <v>78629.175000000017</v>
      </c>
      <c r="V39" s="322">
        <v>3</v>
      </c>
      <c r="W39" s="74">
        <f t="shared" si="7"/>
        <v>76699.175000000017</v>
      </c>
      <c r="X39" s="74">
        <v>28350.16</v>
      </c>
      <c r="Y39" s="74"/>
      <c r="Z39" s="20">
        <f t="shared" si="14"/>
        <v>264237.68500000006</v>
      </c>
      <c r="AA39" s="20">
        <f t="shared" si="15"/>
        <v>376943.91583452222</v>
      </c>
      <c r="AB39" s="20">
        <f t="shared" si="16"/>
        <v>437820.35824179754</v>
      </c>
    </row>
    <row r="40" spans="1:28" ht="28.5" customHeight="1" x14ac:dyDescent="0.25">
      <c r="A40" s="17"/>
      <c r="B40" s="18" t="s">
        <v>25</v>
      </c>
      <c r="C40" s="19">
        <v>12.5</v>
      </c>
      <c r="D40" s="68">
        <v>8.4</v>
      </c>
      <c r="E40" s="70"/>
      <c r="F40" s="68"/>
      <c r="G40" s="71">
        <v>0.1</v>
      </c>
      <c r="H40" s="68">
        <v>2.0499999999999998</v>
      </c>
      <c r="I40" s="70"/>
      <c r="J40" s="73"/>
      <c r="K40" s="70"/>
      <c r="L40" s="68"/>
      <c r="M40" s="70"/>
      <c r="N40" s="68"/>
      <c r="O40" s="70"/>
      <c r="P40" s="68"/>
      <c r="Q40" s="70"/>
      <c r="R40" s="68"/>
      <c r="S40" s="19">
        <f t="shared" si="13"/>
        <v>22.95</v>
      </c>
      <c r="T40" s="69">
        <v>3494.63</v>
      </c>
      <c r="U40" s="20">
        <f t="shared" si="11"/>
        <v>80201.758499999996</v>
      </c>
      <c r="V40" s="322">
        <v>1</v>
      </c>
      <c r="W40" s="74"/>
      <c r="X40" s="74">
        <v>5576.79</v>
      </c>
      <c r="Y40" s="74"/>
      <c r="Z40" s="20"/>
      <c r="AA40" s="20"/>
      <c r="AB40" s="20"/>
    </row>
    <row r="41" spans="1:28" ht="28.5" customHeight="1" x14ac:dyDescent="0.25">
      <c r="A41" s="17"/>
      <c r="B41" s="18" t="s">
        <v>25</v>
      </c>
      <c r="C41" s="19">
        <v>12.05</v>
      </c>
      <c r="D41" s="68">
        <v>8.4</v>
      </c>
      <c r="E41" s="70" t="s">
        <v>42</v>
      </c>
      <c r="F41" s="68"/>
      <c r="G41" s="70" t="s">
        <v>42</v>
      </c>
      <c r="H41" s="68"/>
      <c r="I41" s="70" t="s">
        <v>42</v>
      </c>
      <c r="J41" s="73"/>
      <c r="K41" s="70">
        <v>0.1</v>
      </c>
      <c r="L41" s="68">
        <v>2.0499999999999998</v>
      </c>
      <c r="M41" s="70" t="s">
        <v>42</v>
      </c>
      <c r="N41" s="68"/>
      <c r="O41" s="70" t="s">
        <v>42</v>
      </c>
      <c r="P41" s="68"/>
      <c r="Q41" s="70" t="s">
        <v>42</v>
      </c>
      <c r="R41" s="68"/>
      <c r="S41" s="19">
        <f t="shared" si="13"/>
        <v>22.500000000000004</v>
      </c>
      <c r="T41" s="69">
        <v>3494.63</v>
      </c>
      <c r="U41" s="20">
        <f t="shared" si="11"/>
        <v>78629.175000000017</v>
      </c>
      <c r="V41" s="74">
        <v>1</v>
      </c>
      <c r="W41" s="74">
        <f t="shared" si="7"/>
        <v>76699.175000000017</v>
      </c>
      <c r="X41" s="74">
        <v>5481.95</v>
      </c>
      <c r="Y41" s="74"/>
      <c r="Z41" s="20">
        <f t="shared" si="14"/>
        <v>84111.125000000015</v>
      </c>
      <c r="AA41" s="20">
        <f t="shared" si="15"/>
        <v>119987.33951497864</v>
      </c>
      <c r="AB41" s="20">
        <f t="shared" si="16"/>
        <v>139365.29484664768</v>
      </c>
    </row>
    <row r="42" spans="1:28" x14ac:dyDescent="0.25">
      <c r="A42" s="17">
        <v>4</v>
      </c>
      <c r="B42" s="18" t="s">
        <v>26</v>
      </c>
      <c r="C42" s="19">
        <v>10.77</v>
      </c>
      <c r="D42" s="68"/>
      <c r="E42" s="70" t="s">
        <v>42</v>
      </c>
      <c r="F42" s="68"/>
      <c r="G42" s="70" t="s">
        <v>42</v>
      </c>
      <c r="H42" s="68"/>
      <c r="I42" s="70" t="s">
        <v>42</v>
      </c>
      <c r="J42" s="68"/>
      <c r="K42" s="70" t="s">
        <v>42</v>
      </c>
      <c r="L42" s="68"/>
      <c r="M42" s="70" t="s">
        <v>42</v>
      </c>
      <c r="N42" s="68"/>
      <c r="O42" s="70" t="s">
        <v>42</v>
      </c>
      <c r="P42" s="68"/>
      <c r="Q42" s="70" t="s">
        <v>42</v>
      </c>
      <c r="R42" s="68"/>
      <c r="S42" s="19">
        <f t="shared" ref="S42:S50" si="17">C42+D42+F42+H42+J42+L42+N42+P42+R42</f>
        <v>10.77</v>
      </c>
      <c r="T42" s="68"/>
      <c r="U42" s="20">
        <f t="shared" si="11"/>
        <v>0</v>
      </c>
      <c r="V42" s="74"/>
      <c r="W42" s="74">
        <f t="shared" si="7"/>
        <v>-1930</v>
      </c>
      <c r="X42" s="74"/>
      <c r="Y42" s="74"/>
      <c r="Z42" s="20">
        <f t="shared" ref="Z42:Z50" si="18">U42*V42+X42+Y42</f>
        <v>0</v>
      </c>
      <c r="AA42" s="20">
        <f t="shared" si="15"/>
        <v>0</v>
      </c>
      <c r="AB42" s="20">
        <f t="shared" ref="AB42:AB50" si="19">AA42+(AA42*16.15%)</f>
        <v>0</v>
      </c>
    </row>
    <row r="43" spans="1:28" ht="29.25" x14ac:dyDescent="0.25">
      <c r="A43" s="17">
        <v>5</v>
      </c>
      <c r="B43" s="21" t="s">
        <v>27</v>
      </c>
      <c r="C43" s="19">
        <v>10.45</v>
      </c>
      <c r="D43" s="68">
        <v>5.75</v>
      </c>
      <c r="E43" s="70" t="s">
        <v>42</v>
      </c>
      <c r="F43" s="68"/>
      <c r="G43" s="70" t="s">
        <v>42</v>
      </c>
      <c r="H43" s="68"/>
      <c r="I43" s="70" t="s">
        <v>42</v>
      </c>
      <c r="J43" s="68"/>
      <c r="K43" s="70" t="s">
        <v>42</v>
      </c>
      <c r="L43" s="68"/>
      <c r="M43" s="70" t="s">
        <v>42</v>
      </c>
      <c r="N43" s="68"/>
      <c r="O43" s="70" t="s">
        <v>42</v>
      </c>
      <c r="P43" s="68"/>
      <c r="Q43" s="70" t="s">
        <v>42</v>
      </c>
      <c r="R43" s="68"/>
      <c r="S43" s="19">
        <f t="shared" si="17"/>
        <v>16.2</v>
      </c>
      <c r="T43" s="69">
        <v>3494.63</v>
      </c>
      <c r="U43" s="20">
        <f t="shared" si="11"/>
        <v>56613.006000000001</v>
      </c>
      <c r="V43" s="74">
        <v>1</v>
      </c>
      <c r="W43" s="74">
        <f t="shared" si="7"/>
        <v>54683.006000000001</v>
      </c>
      <c r="X43" s="74">
        <v>2525.7399999999998</v>
      </c>
      <c r="Y43" s="74"/>
      <c r="Z43" s="20">
        <f t="shared" si="18"/>
        <v>59138.745999999999</v>
      </c>
      <c r="AA43" s="20">
        <f t="shared" si="15"/>
        <v>84363.403708987171</v>
      </c>
      <c r="AB43" s="20">
        <f t="shared" si="19"/>
        <v>97988.093407988592</v>
      </c>
    </row>
    <row r="44" spans="1:28" ht="27" customHeight="1" x14ac:dyDescent="0.25">
      <c r="A44" s="17">
        <v>6</v>
      </c>
      <c r="B44" s="18" t="s">
        <v>28</v>
      </c>
      <c r="C44" s="19">
        <v>9.91</v>
      </c>
      <c r="D44" s="68"/>
      <c r="E44" s="70" t="s">
        <v>42</v>
      </c>
      <c r="F44" s="68"/>
      <c r="G44" s="70" t="s">
        <v>42</v>
      </c>
      <c r="H44" s="68"/>
      <c r="I44" s="70" t="s">
        <v>42</v>
      </c>
      <c r="J44" s="68"/>
      <c r="K44" s="70" t="s">
        <v>42</v>
      </c>
      <c r="L44" s="68"/>
      <c r="M44" s="70" t="s">
        <v>42</v>
      </c>
      <c r="N44" s="68"/>
      <c r="O44" s="70" t="s">
        <v>42</v>
      </c>
      <c r="P44" s="68"/>
      <c r="Q44" s="70" t="s">
        <v>42</v>
      </c>
      <c r="R44" s="68"/>
      <c r="S44" s="19">
        <f t="shared" si="17"/>
        <v>9.91</v>
      </c>
      <c r="T44" s="68"/>
      <c r="U44" s="20">
        <f t="shared" si="11"/>
        <v>0</v>
      </c>
      <c r="V44" s="74"/>
      <c r="W44" s="74">
        <f t="shared" si="7"/>
        <v>-1930</v>
      </c>
      <c r="X44" s="74"/>
      <c r="Y44" s="74"/>
      <c r="Z44" s="20">
        <f t="shared" si="18"/>
        <v>0</v>
      </c>
      <c r="AA44" s="20">
        <f t="shared" si="15"/>
        <v>0</v>
      </c>
      <c r="AB44" s="20">
        <f t="shared" si="19"/>
        <v>0</v>
      </c>
    </row>
    <row r="45" spans="1:28" x14ac:dyDescent="0.25">
      <c r="A45" s="17">
        <v>7</v>
      </c>
      <c r="B45" s="18" t="s">
        <v>29</v>
      </c>
      <c r="C45" s="19">
        <v>8.9499999999999993</v>
      </c>
      <c r="D45" s="68"/>
      <c r="E45" s="70" t="s">
        <v>42</v>
      </c>
      <c r="F45" s="68"/>
      <c r="G45" s="70" t="s">
        <v>42</v>
      </c>
      <c r="H45" s="68"/>
      <c r="I45" s="70" t="s">
        <v>42</v>
      </c>
      <c r="J45" s="68"/>
      <c r="K45" s="70" t="s">
        <v>42</v>
      </c>
      <c r="L45" s="68"/>
      <c r="M45" s="70" t="s">
        <v>42</v>
      </c>
      <c r="N45" s="68"/>
      <c r="O45" s="70" t="s">
        <v>42</v>
      </c>
      <c r="P45" s="68"/>
      <c r="Q45" s="70" t="s">
        <v>42</v>
      </c>
      <c r="R45" s="68"/>
      <c r="S45" s="19">
        <f t="shared" si="17"/>
        <v>8.9499999999999993</v>
      </c>
      <c r="T45" s="68"/>
      <c r="U45" s="20">
        <f t="shared" si="11"/>
        <v>0</v>
      </c>
      <c r="V45" s="74"/>
      <c r="W45" s="74">
        <f t="shared" si="7"/>
        <v>-1930</v>
      </c>
      <c r="X45" s="74"/>
      <c r="Y45" s="74"/>
      <c r="Z45" s="20">
        <f t="shared" si="18"/>
        <v>0</v>
      </c>
      <c r="AA45" s="20">
        <f t="shared" si="15"/>
        <v>0</v>
      </c>
      <c r="AB45" s="20">
        <f t="shared" si="19"/>
        <v>0</v>
      </c>
    </row>
    <row r="46" spans="1:28" ht="29.25" x14ac:dyDescent="0.25">
      <c r="A46" s="17">
        <v>8</v>
      </c>
      <c r="B46" s="21" t="s">
        <v>30</v>
      </c>
      <c r="C46" s="19">
        <v>8.85</v>
      </c>
      <c r="D46" s="68">
        <v>1.2</v>
      </c>
      <c r="E46" s="70" t="s">
        <v>42</v>
      </c>
      <c r="F46" s="68"/>
      <c r="G46" s="70" t="s">
        <v>42</v>
      </c>
      <c r="H46" s="68"/>
      <c r="I46" s="70" t="s">
        <v>42</v>
      </c>
      <c r="J46" s="68"/>
      <c r="K46" s="70" t="s">
        <v>42</v>
      </c>
      <c r="L46" s="68"/>
      <c r="M46" s="70" t="s">
        <v>42</v>
      </c>
      <c r="N46" s="68"/>
      <c r="O46" s="70" t="s">
        <v>42</v>
      </c>
      <c r="P46" s="68"/>
      <c r="Q46" s="70" t="s">
        <v>42</v>
      </c>
      <c r="R46" s="68"/>
      <c r="S46" s="19">
        <f t="shared" si="17"/>
        <v>10.049999999999999</v>
      </c>
      <c r="T46" s="69">
        <v>3844.09</v>
      </c>
      <c r="U46" s="20">
        <f t="shared" si="11"/>
        <v>38633.104499999994</v>
      </c>
      <c r="V46" s="74">
        <v>2</v>
      </c>
      <c r="W46" s="74">
        <f t="shared" si="7"/>
        <v>36703.104499999994</v>
      </c>
      <c r="X46" s="74">
        <v>7763.14</v>
      </c>
      <c r="Y46" s="74">
        <v>6709.22</v>
      </c>
      <c r="Z46" s="20">
        <f t="shared" si="18"/>
        <v>91738.568999999989</v>
      </c>
      <c r="AA46" s="20">
        <f t="shared" si="15"/>
        <v>130868.14407988587</v>
      </c>
      <c r="AB46" s="20">
        <f t="shared" si="19"/>
        <v>152003.34934878742</v>
      </c>
    </row>
    <row r="47" spans="1:28" ht="29.25" x14ac:dyDescent="0.25">
      <c r="A47" s="17">
        <v>9</v>
      </c>
      <c r="B47" s="21" t="s">
        <v>30</v>
      </c>
      <c r="C47" s="19">
        <v>8.85</v>
      </c>
      <c r="D47" s="68">
        <v>1.2</v>
      </c>
      <c r="E47" s="70" t="s">
        <v>42</v>
      </c>
      <c r="F47" s="68"/>
      <c r="G47" s="70" t="s">
        <v>42</v>
      </c>
      <c r="H47" s="68"/>
      <c r="I47" s="70" t="s">
        <v>42</v>
      </c>
      <c r="J47" s="68"/>
      <c r="K47" s="70">
        <v>0.1</v>
      </c>
      <c r="L47" s="68">
        <v>1.01</v>
      </c>
      <c r="M47" s="70" t="s">
        <v>42</v>
      </c>
      <c r="N47" s="68"/>
      <c r="O47" s="70" t="s">
        <v>42</v>
      </c>
      <c r="P47" s="68"/>
      <c r="Q47" s="70" t="s">
        <v>42</v>
      </c>
      <c r="R47" s="68"/>
      <c r="S47" s="19">
        <f t="shared" si="17"/>
        <v>11.059999999999999</v>
      </c>
      <c r="T47" s="69">
        <v>3844.09</v>
      </c>
      <c r="U47" s="20">
        <f t="shared" si="11"/>
        <v>42515.635399999999</v>
      </c>
      <c r="V47" s="74">
        <v>3</v>
      </c>
      <c r="W47" s="74">
        <f t="shared" si="7"/>
        <v>40585.635399999999</v>
      </c>
      <c r="X47" s="74">
        <v>10429.09</v>
      </c>
      <c r="Y47" s="74"/>
      <c r="Z47" s="20">
        <f t="shared" si="18"/>
        <v>137975.99619999999</v>
      </c>
      <c r="AA47" s="20">
        <f t="shared" si="15"/>
        <v>196827.38402282455</v>
      </c>
      <c r="AB47" s="20">
        <f t="shared" si="19"/>
        <v>228615.0065425107</v>
      </c>
    </row>
    <row r="48" spans="1:28" x14ac:dyDescent="0.25">
      <c r="A48" s="17">
        <v>10</v>
      </c>
      <c r="B48" s="18" t="s">
        <v>31</v>
      </c>
      <c r="C48" s="19">
        <v>8.74</v>
      </c>
      <c r="D48" s="68"/>
      <c r="E48" s="70" t="s">
        <v>42</v>
      </c>
      <c r="F48" s="68"/>
      <c r="G48" s="70" t="s">
        <v>42</v>
      </c>
      <c r="H48" s="68"/>
      <c r="I48" s="70" t="s">
        <v>42</v>
      </c>
      <c r="J48" s="68"/>
      <c r="K48" s="70" t="s">
        <v>42</v>
      </c>
      <c r="L48" s="68"/>
      <c r="M48" s="70" t="s">
        <v>42</v>
      </c>
      <c r="N48" s="68"/>
      <c r="O48" s="70" t="s">
        <v>42</v>
      </c>
      <c r="P48" s="68"/>
      <c r="Q48" s="70" t="s">
        <v>42</v>
      </c>
      <c r="R48" s="68"/>
      <c r="S48" s="19">
        <f t="shared" si="17"/>
        <v>8.74</v>
      </c>
      <c r="T48" s="69">
        <v>3844.09</v>
      </c>
      <c r="U48" s="20">
        <f t="shared" si="11"/>
        <v>33597.346600000004</v>
      </c>
      <c r="V48" s="74"/>
      <c r="W48" s="74">
        <f t="shared" si="7"/>
        <v>31667.346600000004</v>
      </c>
      <c r="X48" s="74"/>
      <c r="Y48" s="74"/>
      <c r="Z48" s="20">
        <f t="shared" si="18"/>
        <v>0</v>
      </c>
      <c r="AA48" s="20">
        <f t="shared" si="15"/>
        <v>0</v>
      </c>
      <c r="AB48" s="20">
        <f t="shared" si="19"/>
        <v>0</v>
      </c>
    </row>
    <row r="49" spans="1:28" x14ac:dyDescent="0.25">
      <c r="A49" s="17">
        <v>11</v>
      </c>
      <c r="B49" s="18" t="s">
        <v>32</v>
      </c>
      <c r="C49" s="19">
        <v>8</v>
      </c>
      <c r="D49" s="68"/>
      <c r="E49" s="70" t="s">
        <v>42</v>
      </c>
      <c r="F49" s="68"/>
      <c r="G49" s="70" t="s">
        <v>42</v>
      </c>
      <c r="H49" s="68"/>
      <c r="I49" s="70" t="s">
        <v>42</v>
      </c>
      <c r="J49" s="68"/>
      <c r="K49" s="70" t="s">
        <v>42</v>
      </c>
      <c r="L49" s="68"/>
      <c r="M49" s="70" t="s">
        <v>42</v>
      </c>
      <c r="N49" s="68"/>
      <c r="O49" s="70" t="s">
        <v>42</v>
      </c>
      <c r="P49" s="68"/>
      <c r="Q49" s="70" t="s">
        <v>42</v>
      </c>
      <c r="R49" s="68"/>
      <c r="S49" s="19">
        <f t="shared" si="17"/>
        <v>8</v>
      </c>
      <c r="T49" s="69">
        <v>3844.09</v>
      </c>
      <c r="U49" s="20">
        <f t="shared" si="11"/>
        <v>30752.720000000001</v>
      </c>
      <c r="V49" s="74"/>
      <c r="W49" s="74">
        <f t="shared" si="7"/>
        <v>28822.720000000001</v>
      </c>
      <c r="X49" s="74"/>
      <c r="Y49" s="74"/>
      <c r="Z49" s="20">
        <f t="shared" si="18"/>
        <v>0</v>
      </c>
      <c r="AA49" s="20">
        <f t="shared" si="15"/>
        <v>0</v>
      </c>
      <c r="AB49" s="20">
        <f t="shared" si="19"/>
        <v>0</v>
      </c>
    </row>
    <row r="50" spans="1:28" x14ac:dyDescent="0.25">
      <c r="A50" s="17">
        <v>12</v>
      </c>
      <c r="B50" s="18" t="s">
        <v>33</v>
      </c>
      <c r="C50" s="19">
        <v>6.4</v>
      </c>
      <c r="D50" s="68">
        <v>0.53</v>
      </c>
      <c r="E50" s="70" t="s">
        <v>42</v>
      </c>
      <c r="F50" s="68"/>
      <c r="G50" s="70" t="s">
        <v>42</v>
      </c>
      <c r="H50" s="68"/>
      <c r="I50" s="70" t="s">
        <v>42</v>
      </c>
      <c r="J50" s="68"/>
      <c r="K50" s="70" t="s">
        <v>42</v>
      </c>
      <c r="L50" s="68"/>
      <c r="M50" s="70" t="s">
        <v>42</v>
      </c>
      <c r="N50" s="68"/>
      <c r="O50" s="70" t="s">
        <v>42</v>
      </c>
      <c r="P50" s="68"/>
      <c r="Q50" s="70" t="s">
        <v>42</v>
      </c>
      <c r="R50" s="68"/>
      <c r="S50" s="19">
        <f t="shared" si="17"/>
        <v>6.9300000000000006</v>
      </c>
      <c r="T50" s="69">
        <v>3844.09</v>
      </c>
      <c r="U50" s="20">
        <f t="shared" si="11"/>
        <v>26639.543700000002</v>
      </c>
      <c r="V50" s="74">
        <v>2</v>
      </c>
      <c r="W50" s="74">
        <f t="shared" si="7"/>
        <v>24709.543700000002</v>
      </c>
      <c r="X50" s="74">
        <v>0</v>
      </c>
      <c r="Y50" s="74"/>
      <c r="Z50" s="20">
        <f t="shared" si="18"/>
        <v>53279.087400000004</v>
      </c>
      <c r="AA50" s="20">
        <f t="shared" si="15"/>
        <v>76004.404279600582</v>
      </c>
      <c r="AB50" s="20">
        <f t="shared" si="19"/>
        <v>88279.115570756068</v>
      </c>
    </row>
    <row r="51" spans="1:28" ht="30.75" customHeight="1" x14ac:dyDescent="0.25">
      <c r="A51" s="22">
        <v>12</v>
      </c>
      <c r="B51" s="23" t="s">
        <v>41</v>
      </c>
      <c r="C51" s="24">
        <f>C10+C35</f>
        <v>399.15999999999997</v>
      </c>
      <c r="D51" s="24">
        <f>D10+D35</f>
        <v>152.11000000000001</v>
      </c>
      <c r="E51" s="25"/>
      <c r="F51" s="24">
        <f>SUM(F11:F34)+SUM(F36:F50)</f>
        <v>23.87</v>
      </c>
      <c r="G51" s="25"/>
      <c r="H51" s="24">
        <f>SUM(H11:H34)+SUM(H36:H50)</f>
        <v>2.0499999999999998</v>
      </c>
      <c r="I51" s="25"/>
      <c r="J51" s="24">
        <f>SUM(J11:J34)+SUM(J36:J50)</f>
        <v>4.0999999999999996</v>
      </c>
      <c r="K51" s="25"/>
      <c r="L51" s="24">
        <f>SUM(L11:L34)+SUM(L36:L50)</f>
        <v>10.61</v>
      </c>
      <c r="M51" s="25"/>
      <c r="N51" s="24">
        <f>SUM(N11:N34)+SUM(N36:N50)</f>
        <v>0</v>
      </c>
      <c r="O51" s="25"/>
      <c r="P51" s="24">
        <f>SUM(P11:P34)+SUM(P36:P50)</f>
        <v>2.0499999999999998</v>
      </c>
      <c r="Q51" s="24"/>
      <c r="R51" s="24">
        <f>SUM(R11:R34) + SUM(R36:R50)</f>
        <v>2.0499999999999998</v>
      </c>
      <c r="S51" s="24">
        <f>S10+S35</f>
        <v>596</v>
      </c>
      <c r="T51" s="26"/>
      <c r="U51" s="26"/>
      <c r="V51" s="27">
        <f>V10+V35</f>
        <v>45</v>
      </c>
      <c r="W51" s="74"/>
      <c r="X51" s="27">
        <f>X10+X35</f>
        <v>172956.18</v>
      </c>
      <c r="Y51" s="27">
        <f t="shared" ref="Y51:AA51" si="20">Y10+Y35</f>
        <v>19927.39</v>
      </c>
      <c r="Z51" s="27">
        <f t="shared" si="20"/>
        <v>3110991.0618000003</v>
      </c>
      <c r="AA51" s="27">
        <f t="shared" si="20"/>
        <v>4437933.0410841666</v>
      </c>
      <c r="AB51" s="27">
        <f>AB10+AB35</f>
        <v>5154659.2272192594</v>
      </c>
    </row>
    <row r="52" spans="1:2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85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6" t="s">
        <v>20</v>
      </c>
      <c r="U53" s="16" t="s">
        <v>67</v>
      </c>
      <c r="V53" s="416" t="s">
        <v>68</v>
      </c>
      <c r="W53" s="417"/>
      <c r="X53" s="418"/>
      <c r="Y53" s="39" t="s">
        <v>22</v>
      </c>
      <c r="Z53" s="16" t="s">
        <v>3</v>
      </c>
      <c r="AA53" s="67" t="s">
        <v>70</v>
      </c>
      <c r="AB53" s="7"/>
    </row>
    <row r="54" spans="1:2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5">
        <f>X51</f>
        <v>172956.18</v>
      </c>
      <c r="U54" s="66">
        <f>Y51</f>
        <v>19927.39</v>
      </c>
      <c r="V54" s="419">
        <f>Z51</f>
        <v>3110991.0618000003</v>
      </c>
      <c r="W54" s="420"/>
      <c r="X54" s="421"/>
      <c r="Y54" s="66">
        <f>AA51</f>
        <v>4437933.0410841666</v>
      </c>
      <c r="Z54" s="66">
        <f>V51</f>
        <v>45</v>
      </c>
      <c r="AA54" s="20">
        <f>Y54/Z54</f>
        <v>98620.734246314809</v>
      </c>
      <c r="AB54" s="7"/>
    </row>
    <row r="55" spans="1:2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28"/>
      <c r="U55" s="7"/>
      <c r="V55" s="7"/>
      <c r="W55" s="7"/>
      <c r="X55" s="7"/>
      <c r="Y55" s="7"/>
      <c r="Z55" s="7"/>
      <c r="AA55" s="7"/>
      <c r="AB55" s="7"/>
    </row>
    <row r="56" spans="1:2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29"/>
      <c r="U56" s="7"/>
      <c r="V56" s="7"/>
      <c r="W56" s="7"/>
      <c r="X56" s="7"/>
      <c r="Y56" s="7"/>
      <c r="Z56" s="7"/>
      <c r="AA56" s="7"/>
      <c r="AB56" s="7"/>
    </row>
    <row r="57" spans="1:28" x14ac:dyDescent="0.25">
      <c r="S57" s="7"/>
      <c r="T57" s="29"/>
      <c r="U57" s="7"/>
    </row>
    <row r="58" spans="1:28" x14ac:dyDescent="0.25">
      <c r="S58" s="7"/>
      <c r="T58" s="7"/>
      <c r="U58" s="7"/>
    </row>
    <row r="59" spans="1:28" x14ac:dyDescent="0.25">
      <c r="S59" s="7"/>
      <c r="T59" s="29"/>
      <c r="U59" s="7"/>
    </row>
    <row r="60" spans="1:28" x14ac:dyDescent="0.25">
      <c r="S60" s="7"/>
      <c r="T60" s="29"/>
      <c r="U60" s="7"/>
    </row>
    <row r="61" spans="1:28" x14ac:dyDescent="0.25">
      <c r="S61" s="7"/>
      <c r="T61" s="29"/>
      <c r="U61" s="7"/>
    </row>
    <row r="62" spans="1:28" x14ac:dyDescent="0.25">
      <c r="S62" s="7"/>
      <c r="T62" s="7"/>
      <c r="U62" s="7"/>
    </row>
    <row r="63" spans="1:28" x14ac:dyDescent="0.25">
      <c r="S63" s="7"/>
      <c r="T63" s="29"/>
      <c r="U63" s="7"/>
    </row>
    <row r="64" spans="1:28" x14ac:dyDescent="0.25">
      <c r="S64" s="7"/>
      <c r="T64" s="29"/>
      <c r="U64" s="7"/>
    </row>
    <row r="65" spans="19:21" x14ac:dyDescent="0.25">
      <c r="S65" s="7"/>
      <c r="T65" s="29"/>
      <c r="U65" s="7"/>
    </row>
    <row r="66" spans="19:21" x14ac:dyDescent="0.25">
      <c r="S66" s="7"/>
      <c r="T66" s="7"/>
      <c r="U66" s="7"/>
    </row>
    <row r="67" spans="19:21" x14ac:dyDescent="0.25">
      <c r="S67" s="7"/>
      <c r="T67" s="30"/>
      <c r="U67" s="7"/>
    </row>
  </sheetData>
  <sheetProtection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53:X53"/>
    <mergeCell ref="V54:X54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opLeftCell="A4" workbookViewId="0">
      <selection activeCell="J20" sqref="J20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9" t="s">
        <v>75</v>
      </c>
      <c r="B2" s="369"/>
      <c r="C2" s="256" t="str">
        <f>+'Т1 - број запослених'!C2:L2</f>
        <v>Општина Чока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69" t="s">
        <v>145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13"/>
    </row>
    <row r="6" spans="1:12" ht="18.75" x14ac:dyDescent="0.3">
      <c r="B6" s="227" t="s">
        <v>97</v>
      </c>
      <c r="C6" s="425">
        <v>2022</v>
      </c>
      <c r="D6" s="426"/>
      <c r="E6" s="426"/>
      <c r="F6" s="427"/>
      <c r="G6" s="425">
        <v>2023</v>
      </c>
      <c r="H6" s="426"/>
      <c r="I6" s="426"/>
      <c r="J6" s="427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>
        <v>1300000</v>
      </c>
      <c r="E9" s="230">
        <v>2916000</v>
      </c>
      <c r="F9" s="230">
        <v>750000</v>
      </c>
      <c r="G9" s="230"/>
      <c r="H9" s="230">
        <v>1200000</v>
      </c>
      <c r="I9" s="230">
        <v>5816100</v>
      </c>
      <c r="J9" s="230">
        <v>765000</v>
      </c>
    </row>
    <row r="10" spans="1:12" x14ac:dyDescent="0.25">
      <c r="A10" s="98">
        <v>2</v>
      </c>
      <c r="B10" s="33" t="s">
        <v>8</v>
      </c>
      <c r="C10" s="230"/>
      <c r="D10" s="230">
        <v>391771</v>
      </c>
      <c r="E10" s="230">
        <v>254164</v>
      </c>
      <c r="F10" s="230"/>
      <c r="G10" s="230"/>
      <c r="H10" s="230">
        <v>350000</v>
      </c>
      <c r="I10" s="230">
        <v>300000</v>
      </c>
      <c r="J10" s="230"/>
    </row>
    <row r="11" spans="1:12" ht="57.75" x14ac:dyDescent="0.25">
      <c r="A11" s="375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75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75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75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75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75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>
        <v>30000</v>
      </c>
      <c r="E18" s="230">
        <v>180000</v>
      </c>
      <c r="F18" s="230">
        <v>80500</v>
      </c>
      <c r="G18" s="230"/>
      <c r="H18" s="230">
        <v>20000</v>
      </c>
      <c r="I18" s="230">
        <v>205000</v>
      </c>
      <c r="J18" s="230"/>
    </row>
    <row r="19" spans="1:11" x14ac:dyDescent="0.25">
      <c r="A19" s="98">
        <v>6</v>
      </c>
      <c r="B19" s="38" t="s">
        <v>11</v>
      </c>
      <c r="C19" s="230">
        <v>569000</v>
      </c>
      <c r="D19" s="230">
        <v>1025000</v>
      </c>
      <c r="E19" s="230">
        <v>2740000</v>
      </c>
      <c r="F19" s="230">
        <v>636000</v>
      </c>
      <c r="G19" s="230">
        <v>600000</v>
      </c>
      <c r="H19" s="230">
        <v>1350000</v>
      </c>
      <c r="I19" s="230">
        <v>3085000</v>
      </c>
      <c r="J19" s="230">
        <v>1400000</v>
      </c>
    </row>
    <row r="20" spans="1:11" ht="29.25" x14ac:dyDescent="0.25">
      <c r="A20" s="375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75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75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75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75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569000</v>
      </c>
      <c r="D25" s="232">
        <f t="shared" si="2"/>
        <v>2746771</v>
      </c>
      <c r="E25" s="232">
        <f t="shared" si="2"/>
        <v>6090164</v>
      </c>
      <c r="F25" s="232">
        <f t="shared" si="2"/>
        <v>1466500</v>
      </c>
      <c r="G25" s="232">
        <f t="shared" si="2"/>
        <v>600000</v>
      </c>
      <c r="H25" s="232">
        <f t="shared" si="2"/>
        <v>2920000</v>
      </c>
      <c r="I25" s="232">
        <f t="shared" si="2"/>
        <v>9406100</v>
      </c>
      <c r="J25" s="232">
        <f t="shared" si="2"/>
        <v>2165000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90" zoomScaleNormal="90" zoomScaleSheetLayoutView="90" workbookViewId="0">
      <selection activeCell="D11" sqref="D11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8" t="s">
        <v>75</v>
      </c>
      <c r="B2" s="408"/>
      <c r="C2" s="237"/>
      <c r="D2" s="237"/>
      <c r="E2" s="442">
        <f>+'Т1 - број запослених'!C2:L2</f>
        <v>0</v>
      </c>
      <c r="F2" s="442"/>
      <c r="G2" s="442"/>
      <c r="H2" s="442"/>
      <c r="I2" s="442"/>
      <c r="J2" s="442"/>
      <c r="K2" s="442"/>
      <c r="L2" s="442"/>
      <c r="M2" s="442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8" t="s">
        <v>2</v>
      </c>
      <c r="B6" s="443" t="s">
        <v>0</v>
      </c>
      <c r="C6" s="444" t="s">
        <v>151</v>
      </c>
      <c r="D6" s="444" t="s">
        <v>150</v>
      </c>
      <c r="E6" s="444" t="s">
        <v>149</v>
      </c>
      <c r="F6" s="444" t="s">
        <v>148</v>
      </c>
      <c r="G6" s="438" t="s">
        <v>147</v>
      </c>
      <c r="H6" s="438" t="s">
        <v>152</v>
      </c>
      <c r="I6" s="438" t="s">
        <v>153</v>
      </c>
      <c r="J6" s="438" t="s">
        <v>154</v>
      </c>
      <c r="K6" s="439" t="s">
        <v>155</v>
      </c>
      <c r="L6" s="439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8"/>
      <c r="B7" s="443"/>
      <c r="C7" s="444"/>
      <c r="D7" s="444"/>
      <c r="E7" s="444"/>
      <c r="F7" s="444"/>
      <c r="G7" s="438"/>
      <c r="H7" s="438"/>
      <c r="I7" s="438"/>
      <c r="J7" s="438"/>
      <c r="K7" s="440"/>
      <c r="L7" s="440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8"/>
      <c r="B8" s="443"/>
      <c r="C8" s="444"/>
      <c r="D8" s="444"/>
      <c r="E8" s="444"/>
      <c r="F8" s="444"/>
      <c r="G8" s="438"/>
      <c r="H8" s="438"/>
      <c r="I8" s="438"/>
      <c r="J8" s="438"/>
      <c r="K8" s="441"/>
      <c r="L8" s="441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>
        <v>7</v>
      </c>
      <c r="D9" s="253">
        <v>5</v>
      </c>
      <c r="E9" s="253">
        <v>21</v>
      </c>
      <c r="F9" s="253">
        <v>10</v>
      </c>
      <c r="G9" s="253">
        <v>7</v>
      </c>
      <c r="H9" s="253">
        <v>4</v>
      </c>
      <c r="I9" s="253">
        <v>20</v>
      </c>
      <c r="J9" s="253">
        <v>11</v>
      </c>
      <c r="K9" s="253">
        <v>7</v>
      </c>
      <c r="L9" s="253">
        <v>4</v>
      </c>
      <c r="M9" s="253">
        <v>20</v>
      </c>
      <c r="N9" s="253">
        <v>12</v>
      </c>
      <c r="O9" s="253">
        <v>7</v>
      </c>
      <c r="P9" s="253">
        <v>4</v>
      </c>
      <c r="Q9" s="253">
        <v>20</v>
      </c>
      <c r="R9" s="253">
        <v>12</v>
      </c>
      <c r="S9" s="253">
        <v>7</v>
      </c>
      <c r="T9" s="253">
        <v>4</v>
      </c>
      <c r="U9" s="253">
        <v>21</v>
      </c>
      <c r="V9" s="253">
        <v>12</v>
      </c>
    </row>
    <row r="10" spans="1:22" x14ac:dyDescent="0.25">
      <c r="A10" s="428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8"/>
      <c r="B11" s="257" t="s">
        <v>179</v>
      </c>
      <c r="C11" s="253"/>
      <c r="D11" s="253">
        <v>1</v>
      </c>
      <c r="E11" s="253">
        <v>7</v>
      </c>
      <c r="F11" s="253"/>
      <c r="G11" s="253"/>
      <c r="H11" s="253">
        <v>1</v>
      </c>
      <c r="I11" s="253">
        <v>7</v>
      </c>
      <c r="J11" s="253"/>
      <c r="K11" s="253"/>
      <c r="L11" s="253">
        <v>1</v>
      </c>
      <c r="M11" s="253">
        <v>7</v>
      </c>
      <c r="N11" s="253"/>
      <c r="O11" s="253"/>
      <c r="P11" s="253">
        <v>1</v>
      </c>
      <c r="Q11" s="253">
        <v>7</v>
      </c>
      <c r="R11" s="253"/>
      <c r="S11" s="253"/>
      <c r="T11" s="253">
        <v>1</v>
      </c>
      <c r="U11" s="253">
        <v>7</v>
      </c>
      <c r="V11" s="253"/>
    </row>
    <row r="12" spans="1:22" x14ac:dyDescent="0.25">
      <c r="A12" s="428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8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8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8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8"/>
      <c r="B16" s="261" t="s">
        <v>99</v>
      </c>
      <c r="C16" s="259">
        <f>SUM(C11:C15)</f>
        <v>0</v>
      </c>
      <c r="D16" s="259">
        <f>SUM(D11:D15)</f>
        <v>1</v>
      </c>
      <c r="E16" s="259">
        <f>SUM(E11:E15)</f>
        <v>7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1</v>
      </c>
      <c r="I16" s="259">
        <f t="shared" si="0"/>
        <v>7</v>
      </c>
      <c r="J16" s="259">
        <f t="shared" si="0"/>
        <v>0</v>
      </c>
      <c r="K16" s="259">
        <f t="shared" si="0"/>
        <v>0</v>
      </c>
      <c r="L16" s="259">
        <f t="shared" si="0"/>
        <v>1</v>
      </c>
      <c r="M16" s="259">
        <f t="shared" si="0"/>
        <v>7</v>
      </c>
      <c r="N16" s="259">
        <f t="shared" si="0"/>
        <v>0</v>
      </c>
      <c r="O16" s="259">
        <f t="shared" si="0"/>
        <v>0</v>
      </c>
      <c r="P16" s="259">
        <f t="shared" si="0"/>
        <v>1</v>
      </c>
      <c r="Q16" s="259">
        <f t="shared" si="0"/>
        <v>7</v>
      </c>
      <c r="R16" s="259">
        <f t="shared" si="0"/>
        <v>0</v>
      </c>
      <c r="S16" s="259">
        <f>SUM(S11:S15)</f>
        <v>0</v>
      </c>
      <c r="T16" s="259">
        <f>SUM(T11:T15)</f>
        <v>1</v>
      </c>
      <c r="U16" s="259">
        <f>SUM(U11:U15)</f>
        <v>7</v>
      </c>
      <c r="V16" s="259">
        <f>SUM(V11:V15)</f>
        <v>0</v>
      </c>
    </row>
    <row r="17" spans="1:22" ht="32.25" x14ac:dyDescent="0.25">
      <c r="A17" s="428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8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8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8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8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8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8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>
        <v>1</v>
      </c>
      <c r="F24" s="253">
        <v>6</v>
      </c>
      <c r="G24" s="253"/>
      <c r="H24" s="253"/>
      <c r="I24" s="253">
        <v>1</v>
      </c>
      <c r="J24" s="253">
        <v>6</v>
      </c>
      <c r="K24" s="253"/>
      <c r="L24" s="253"/>
      <c r="M24" s="253">
        <v>1</v>
      </c>
      <c r="N24" s="253">
        <v>6</v>
      </c>
      <c r="O24" s="253"/>
      <c r="P24" s="253"/>
      <c r="Q24" s="253">
        <v>1</v>
      </c>
      <c r="R24" s="253">
        <v>6</v>
      </c>
      <c r="S24" s="253"/>
      <c r="T24" s="253"/>
      <c r="U24" s="253">
        <v>1</v>
      </c>
      <c r="V24" s="253">
        <v>6</v>
      </c>
    </row>
    <row r="25" spans="1:22" x14ac:dyDescent="0.25">
      <c r="A25" s="245">
        <v>5</v>
      </c>
      <c r="B25" s="261" t="s">
        <v>11</v>
      </c>
      <c r="C25" s="253"/>
      <c r="D25" s="253">
        <v>1</v>
      </c>
      <c r="E25" s="253">
        <v>32</v>
      </c>
      <c r="F25" s="253">
        <v>19</v>
      </c>
      <c r="G25" s="253"/>
      <c r="H25" s="253">
        <v>1</v>
      </c>
      <c r="I25" s="253">
        <v>32</v>
      </c>
      <c r="J25" s="253">
        <v>19</v>
      </c>
      <c r="K25" s="253"/>
      <c r="L25" s="253">
        <v>1</v>
      </c>
      <c r="M25" s="253">
        <v>32</v>
      </c>
      <c r="N25" s="253">
        <v>19</v>
      </c>
      <c r="O25" s="253"/>
      <c r="P25" s="253">
        <v>1</v>
      </c>
      <c r="Q25" s="253">
        <v>32</v>
      </c>
      <c r="R25" s="253">
        <v>19</v>
      </c>
      <c r="S25" s="253"/>
      <c r="T25" s="253">
        <v>1</v>
      </c>
      <c r="U25" s="253">
        <v>32</v>
      </c>
      <c r="V25" s="253">
        <v>19</v>
      </c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7</v>
      </c>
      <c r="D26" s="248">
        <f t="shared" si="2"/>
        <v>7</v>
      </c>
      <c r="E26" s="248">
        <f t="shared" si="2"/>
        <v>61</v>
      </c>
      <c r="F26" s="248">
        <f t="shared" si="2"/>
        <v>35</v>
      </c>
      <c r="G26" s="248">
        <f t="shared" si="2"/>
        <v>7</v>
      </c>
      <c r="H26" s="248">
        <f t="shared" si="2"/>
        <v>6</v>
      </c>
      <c r="I26" s="248">
        <f t="shared" si="2"/>
        <v>60</v>
      </c>
      <c r="J26" s="248">
        <f t="shared" si="2"/>
        <v>36</v>
      </c>
      <c r="K26" s="248">
        <f t="shared" si="2"/>
        <v>7</v>
      </c>
      <c r="L26" s="248">
        <f t="shared" si="2"/>
        <v>6</v>
      </c>
      <c r="M26" s="248">
        <f t="shared" si="2"/>
        <v>60</v>
      </c>
      <c r="N26" s="248">
        <f t="shared" si="2"/>
        <v>37</v>
      </c>
      <c r="O26" s="248">
        <f t="shared" si="2"/>
        <v>7</v>
      </c>
      <c r="P26" s="248">
        <f t="shared" si="2"/>
        <v>6</v>
      </c>
      <c r="Q26" s="248">
        <f t="shared" si="2"/>
        <v>60</v>
      </c>
      <c r="R26" s="248">
        <f t="shared" si="2"/>
        <v>37</v>
      </c>
      <c r="S26" s="248">
        <f t="shared" si="2"/>
        <v>7</v>
      </c>
      <c r="T26" s="248">
        <f t="shared" si="2"/>
        <v>6</v>
      </c>
      <c r="U26" s="248">
        <f t="shared" si="2"/>
        <v>61</v>
      </c>
      <c r="V26" s="248">
        <f t="shared" si="2"/>
        <v>37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Windows User</cp:lastModifiedBy>
  <cp:lastPrinted>2022-11-07T09:06:08Z</cp:lastPrinted>
  <dcterms:created xsi:type="dcterms:W3CDTF">2015-10-27T15:40:46Z</dcterms:created>
  <dcterms:modified xsi:type="dcterms:W3CDTF">2023-10-05T08:33:34Z</dcterms:modified>
</cp:coreProperties>
</file>